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'CBS'!$A$1:$H$65</definedName>
    <definedName name="_xlnm.Print_Area" localSheetId="0">'CIS'!$A$1:$E$55</definedName>
    <definedName name="_xlnm.Print_Area" localSheetId="2">'CSCE'!$A$1:$H$76</definedName>
    <definedName name="_xlnm.Print_Area" localSheetId="4">'NTIFR'!$A$1:$I$301</definedName>
    <definedName name="_xlnm.Print_Area" localSheetId="3">'SUM CCF'!$A$1:$F$74</definedName>
    <definedName name="Print_Area_MI" localSheetId="1">'CBS'!$A$3:$I$63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<sst xmlns="http://schemas.openxmlformats.org/spreadsheetml/2006/main" count="480" uniqueCount="375">
  <si>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</si>
  <si>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</si>
  <si>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</si>
  <si>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</si>
  <si>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</si>
  <si>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</si>
  <si>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</si>
  <si>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</si>
  <si>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</si>
  <si>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</si>
  <si>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</si>
  <si>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</si>
  <si>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</si>
  <si>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</si>
  <si>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</si>
  <si>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By Order of the Board</t>
  </si>
  <si>
    <t>Investment Properties</t>
  </si>
  <si>
    <t>Deferred Taxation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</si>
  <si>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</si>
  <si>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</si>
  <si>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</si>
  <si>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</si>
  <si>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</si>
  <si>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</si>
  <si>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</si>
  <si>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</si>
  <si>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</si>
  <si>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</si>
  <si>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</si>
  <si>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</si>
  <si>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</si>
  <si>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</si>
  <si>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</si>
  <si>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</si>
  <si>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Property, Plant and Equipment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</si>
  <si>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</si>
  <si>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</si>
  <si>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</si>
  <si>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</si>
  <si>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</si>
  <si>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</si>
  <si>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</si>
  <si>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</si>
  <si>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</si>
  <si>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</si>
  <si>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</si>
  <si>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</si>
  <si>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</si>
  <si>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</si>
  <si>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</si>
  <si>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</si>
  <si>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Long Term Receivables</t>
  </si>
  <si>
    <t>Non Current Assets</t>
  </si>
  <si>
    <t>open market as follows:-</t>
  </si>
  <si>
    <t>#  Inclusive of commission, stamp duty and other charges</t>
  </si>
  <si>
    <t>Long Term Payables</t>
  </si>
  <si>
    <t>Other investment</t>
  </si>
  <si>
    <t>CONDENSED CONSOLIDATED BALANCE SHEET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</si>
  <si>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</si>
  <si>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</si>
  <si>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</si>
  <si>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</si>
  <si>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</si>
  <si>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</si>
  <si>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</si>
  <si>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</si>
  <si>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</si>
  <si>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</si>
  <si>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</si>
  <si>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</si>
  <si>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</si>
  <si>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</si>
  <si>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</si>
  <si>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</si>
  <si>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</si>
  <si>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</si>
  <si>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</si>
  <si>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</si>
  <si>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</si>
  <si>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</si>
  <si>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</si>
  <si>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 xml:space="preserve">The Condensed Consolidated Cash Flow Statement should be read in conjunction with the Annual  </t>
  </si>
  <si>
    <t xml:space="preserve">The Condensed Consolidated Balance Sheet should be read in conjunction with the Annual Financial  </t>
  </si>
  <si>
    <t xml:space="preserve">The Condensed Consolidated Income Statement should be read in conjunction with the Annual   </t>
  </si>
  <si>
    <t>Dividends paid</t>
  </si>
  <si>
    <t>financial statements.</t>
  </si>
  <si>
    <t>the interim financial report.</t>
  </si>
  <si>
    <t>There were no material events subsequent to the end of the interim period that have not been reflected in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</si>
  <si>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</si>
  <si>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</si>
  <si>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</si>
  <si>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</si>
  <si>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</si>
  <si>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</si>
  <si>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</si>
  <si>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</si>
  <si>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</si>
  <si>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</si>
  <si>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</si>
  <si>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</si>
  <si>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</si>
  <si>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</si>
  <si>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</si>
  <si>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</si>
  <si>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</si>
  <si>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</si>
  <si>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</si>
  <si>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</si>
  <si>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</si>
  <si>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</si>
  <si>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</si>
  <si>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</si>
  <si>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</si>
  <si>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</si>
  <si>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</si>
  <si>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</si>
  <si>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</si>
  <si>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</si>
  <si>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</si>
  <si>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</si>
  <si>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</si>
  <si>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</si>
  <si>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</si>
  <si>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</si>
  <si>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</si>
  <si>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</si>
  <si>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</si>
  <si>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</si>
  <si>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</si>
  <si>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</si>
  <si>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</si>
  <si>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</si>
  <si>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</si>
  <si>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</si>
  <si>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</si>
  <si>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</si>
  <si>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 xml:space="preserve">The valuations of land and buildings have been brought forward without amendment from the previous annual </t>
  </si>
  <si>
    <t>Financial Year Ended</t>
  </si>
  <si>
    <t>As At Preceding</t>
  </si>
  <si>
    <t>Current Quarter</t>
  </si>
  <si>
    <t>price of the share.</t>
  </si>
  <si>
    <t xml:space="preserve">exercise of the Executives' Share Option Scheme of the Company is higher than the average market </t>
  </si>
  <si>
    <t>NOTES TO THE INTERIM FINANCIAL REPORT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</si>
  <si>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</si>
  <si>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</si>
  <si>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</si>
  <si>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</si>
  <si>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</si>
  <si>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</si>
  <si>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</si>
  <si>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</si>
  <si>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</si>
  <si>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</si>
  <si>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</si>
  <si>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</si>
  <si>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</si>
  <si>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The Board of Directors of DNP Holdings Berhad ("Group") is pleased to annouce the unaudited </t>
  </si>
  <si>
    <t>Net decrease in cash and cash equivalents</t>
  </si>
  <si>
    <t>Cash and cash equivalents comprise:</t>
  </si>
  <si>
    <t>Cash on hand and at banks</t>
  </si>
  <si>
    <t>Deposits with licensed banks</t>
  </si>
  <si>
    <t>Bank overdrafts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</si>
  <si>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</si>
  <si>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</si>
  <si>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</si>
  <si>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</si>
  <si>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</si>
  <si>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</si>
  <si>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</si>
  <si>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</si>
  <si>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</si>
  <si>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</si>
  <si>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</si>
  <si>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</si>
  <si>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</si>
  <si>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 xml:space="preserve">           sen</t>
  </si>
  <si>
    <t>Basic earnings per share (sen)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</si>
  <si>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</si>
  <si>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</si>
  <si>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</si>
  <si>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</si>
  <si>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</si>
  <si>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</si>
  <si>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</si>
  <si>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</si>
  <si>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</si>
  <si>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</si>
  <si>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</si>
  <si>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</si>
  <si>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Investment in a Jointly Controlled Entity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</si>
  <si>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</si>
  <si>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</si>
  <si>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</si>
  <si>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</si>
  <si>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</si>
  <si>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</si>
  <si>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2003</t>
  </si>
  <si>
    <t>At 1 January 2003</t>
  </si>
  <si>
    <t>Acquisition of treasury shares</t>
  </si>
  <si>
    <t>Investment in Associates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</si>
  <si>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</si>
  <si>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</si>
  <si>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</si>
  <si>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</si>
  <si>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</si>
  <si>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</si>
  <si>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</si>
  <si>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</si>
  <si>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</si>
  <si>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</si>
  <si>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</si>
  <si>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</si>
  <si>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</si>
  <si>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</si>
  <si>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</si>
  <si>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</si>
  <si>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</si>
  <si>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</si>
  <si>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repurchased</t>
  </si>
  <si>
    <t>At 31 December 2002 as previously reported</t>
  </si>
  <si>
    <t>At 31 December 2002 as restated</t>
  </si>
  <si>
    <t>March 2003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</si>
  <si>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</si>
  <si>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</si>
  <si>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</si>
  <si>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</si>
  <si>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</si>
  <si>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</si>
  <si>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</si>
  <si>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</si>
  <si>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(as previously reported)</t>
  </si>
  <si>
    <t>Inter-segment sales</t>
  </si>
  <si>
    <t>Eliminations</t>
  </si>
  <si>
    <t>* Based on 313,536,132 shares (after netting off 1,131,000  treasury shares).</t>
  </si>
  <si>
    <t>31 December 2002 *</t>
  </si>
  <si>
    <t>A13</t>
  </si>
  <si>
    <t>Comparative figures</t>
  </si>
  <si>
    <t xml:space="preserve">Net tangible </t>
  </si>
  <si>
    <t xml:space="preserve">consideration </t>
  </si>
  <si>
    <t>paid #</t>
  </si>
  <si>
    <t>31.12.2002</t>
  </si>
  <si>
    <t>As at</t>
  </si>
  <si>
    <t xml:space="preserve">assets per </t>
  </si>
  <si>
    <t>share  *</t>
  </si>
  <si>
    <t>The diluted earnings per share (EPS) is not disclosed as the exercise price based on the assumed exercise</t>
  </si>
  <si>
    <t/>
  </si>
  <si>
    <t xml:space="preserve"> of the Executives' Share Option Scheme of the Company is higher than the average market price of the share.</t>
  </si>
  <si>
    <t>Proceeds from disposal of property, plant and equipment</t>
  </si>
  <si>
    <t xml:space="preserve">Dividend paid </t>
  </si>
  <si>
    <t>April 2003</t>
  </si>
  <si>
    <t xml:space="preserve">that of the corresponding period of last financial year. This was mainly due to the lower revenue </t>
  </si>
  <si>
    <t>Under/(Over) provision in prior years</t>
  </si>
  <si>
    <t>recorded by the knitwear operation within the garment manufacturing division and the property</t>
  </si>
  <si>
    <t>development division.</t>
  </si>
  <si>
    <t>Payment of dividends</t>
  </si>
  <si>
    <t>- 2002 final dividend</t>
  </si>
  <si>
    <t>Net cash used in investing activities</t>
  </si>
  <si>
    <t>Net cash used in financing activities</t>
  </si>
  <si>
    <t xml:space="preserve">             the current financial period.</t>
  </si>
  <si>
    <t xml:space="preserve">          i) The group adopted the applicable approved Accounting Standards that have come into effect during</t>
  </si>
  <si>
    <t>The principal business operations of the Group were not significantly affected by seasonal or cyclical factors.</t>
  </si>
  <si>
    <t>The interim financial report is unaudited and has been prepared in compliance with MASB 26, Interim Financial</t>
  </si>
  <si>
    <t>The interim financial report should be read in conjunction with the annual financial report for the financial year</t>
  </si>
  <si>
    <t>ended 31 December 2002.</t>
  </si>
  <si>
    <t>The accounting policies and methods of computation used in the preparation of the interim financial statements</t>
  </si>
  <si>
    <t>are consistent with those adopted in the audited annual financial statements for the financial year ended</t>
  </si>
  <si>
    <t xml:space="preserve">31 December 2002, except for the following: </t>
  </si>
  <si>
    <t>All the above shares were being held and retained as treasury shares as defined under Section  67A of the</t>
  </si>
  <si>
    <t xml:space="preserve">of the total paid up share capital of the Company. None of the treasury shares were sold or cancelled during the </t>
  </si>
  <si>
    <t xml:space="preserve">The effective tax rate for the Group is higher than the statutory rate principally due to losses of certain  subsidiaries </t>
  </si>
  <si>
    <t>which cannot be set off against profits made by other companies in the Group as no group relief is available.</t>
  </si>
  <si>
    <t xml:space="preserve">A first and final dividend of 2% less 28% tax amounting to RM4.5million in respect of the financial year 31 December 2002 </t>
  </si>
  <si>
    <t>was paid on 3 June 2003.</t>
  </si>
  <si>
    <t xml:space="preserve">          ii) In prior years, the impairment loss on the construction cost of a project in a jointly controlled entity</t>
  </si>
  <si>
    <t>Financial Report for the financial year ended 31 December 2002 and the accompanying</t>
  </si>
  <si>
    <t>explanatory notes attached to the interim financial statements.</t>
  </si>
  <si>
    <t>Report for the financial year ended 31 December 2002 and the accompanying explanatory notes attached</t>
  </si>
  <si>
    <t>to the interim financial statements.</t>
  </si>
  <si>
    <t xml:space="preserve">The Condensed Consolidated Statement of Changes in Equity should be read in conjunction with the Annual Financial Report for the financial year </t>
  </si>
  <si>
    <t xml:space="preserve"> ended 31 December 2002 and the accompanying explanatory notes attached to the interim financial statements.</t>
  </si>
  <si>
    <t xml:space="preserve">Financial Report for the financial year ended 31 December 2002 and the accompanying explanatory </t>
  </si>
  <si>
    <t>notes attached to the interim financial statements.</t>
  </si>
  <si>
    <t xml:space="preserve">              has been set-off against the translation reserve on the group's investment in the entity. This has been </t>
  </si>
  <si>
    <t>Advance to a jointly  controlled entity, an associate and an</t>
  </si>
  <si>
    <t xml:space="preserve">  investee</t>
  </si>
  <si>
    <t>Drawdown of term loan</t>
  </si>
  <si>
    <t>Proceeds from disposal of investment properties</t>
  </si>
  <si>
    <t>Dividend received</t>
  </si>
  <si>
    <t>* Restated to include prior year adjustments.</t>
  </si>
  <si>
    <t>consolidated results of the Group for the 4th quarter ended 31 December 2003.</t>
  </si>
  <si>
    <t>FOR THE FINANCIAL YEAR ENDED 31 DECEMBER 2003</t>
  </si>
  <si>
    <t>31 DECEMBER</t>
  </si>
  <si>
    <t>31 December 2003</t>
  </si>
  <si>
    <t>AS AT 31 DECEMBER 2003</t>
  </si>
  <si>
    <t>FOR THE FINANCIAL YEAR ENDED 31 DECEMBER 2003.</t>
  </si>
  <si>
    <t>At 31 December 2003</t>
  </si>
  <si>
    <t>Year ended</t>
  </si>
  <si>
    <t>31.12.2003</t>
  </si>
  <si>
    <t>Net change in an associate</t>
  </si>
  <si>
    <t>Effect of exchange rate changes</t>
  </si>
  <si>
    <t>There were no unusual items for the current quarter and financial year ended 31 December 2003.</t>
  </si>
  <si>
    <t>There was no significant change in estimates of amount reported in prior interim periods or prior financial years.</t>
  </si>
  <si>
    <t>There were no issuance and repayment of debts and equity securities for the current financial year.</t>
  </si>
  <si>
    <t xml:space="preserve">During the current financial year ended 31 December 2003, the Company bought back its issued shares from the </t>
  </si>
  <si>
    <t>Segmental revenue and results for the financial year ended 31 December 2003 :</t>
  </si>
  <si>
    <t>Certain comparative figures have been reclassified to conform with the current financial year's presentation.</t>
  </si>
  <si>
    <t>to RM5.0 million in 3rd quarter 2003.</t>
  </si>
  <si>
    <t>The performance of the Group is expected to remain profitable for the financial year 2004.</t>
  </si>
  <si>
    <t>31/12/03</t>
  </si>
  <si>
    <t>was no investment in quoted securities as at 31 December 2003.</t>
  </si>
  <si>
    <t>The Board of Directors has recommended, for approval at the forthcoming Annual General Meeting, payment of first and</t>
  </si>
  <si>
    <t>of books for dividend payment will be notified in due course.</t>
  </si>
  <si>
    <t>October 2003</t>
  </si>
  <si>
    <t>November 2003</t>
  </si>
  <si>
    <t>At 1 January 2002</t>
  </si>
  <si>
    <t>Net profit for the financial year</t>
  </si>
  <si>
    <t>- 2001 final dividend</t>
  </si>
  <si>
    <t>At 31 December 2002</t>
  </si>
  <si>
    <t>(as restated)</t>
  </si>
  <si>
    <t>(as previously stated)</t>
  </si>
  <si>
    <t>Net profit for the financial year (as restated)</t>
  </si>
  <si>
    <t>A14</t>
  </si>
  <si>
    <t>Changes in Accounting Policies and Prior Year Adjustments</t>
  </si>
  <si>
    <t>Effects on retained profits:</t>
  </si>
  <si>
    <t>At 1 January, as previously stated</t>
  </si>
  <si>
    <t>Effects of adopting MASB29</t>
  </si>
  <si>
    <t>Effects of adopting MASB25</t>
  </si>
  <si>
    <t>At 1 January, as restated</t>
  </si>
  <si>
    <t>Effects on net profit for the financial year:</t>
  </si>
  <si>
    <t>Effects on revaluation reserves:</t>
  </si>
  <si>
    <t>Effects on foreign exchange reserves:</t>
  </si>
  <si>
    <t xml:space="preserve">             the Consolidated Statement of Changes in Equity and further information is disclosed in Note A13.</t>
  </si>
  <si>
    <t>Prior Year Adjustments</t>
  </si>
  <si>
    <t>Prior year adjustment (Note A13)</t>
  </si>
  <si>
    <t>There was no change in the composition of the Group for the current quarter and financial year ended 31 December 2003.</t>
  </si>
  <si>
    <t xml:space="preserve">For the financial year ended 31 December 2003, the Group's revenue of RM275.4 million was 9% lower than  </t>
  </si>
  <si>
    <t xml:space="preserve">The Group recorded a profit before taxation and minority interest of RM13.8 million for the financial year ended </t>
  </si>
  <si>
    <t xml:space="preserve">31 December 2003 compared to RM15.9 million for the previous financial year. </t>
  </si>
  <si>
    <t xml:space="preserve">4th quarter 2003. This was mainly due to the lower revenue recorded by the knitwear operation within the garment </t>
  </si>
  <si>
    <t>manufacturing division in the 4th quarter 2003.</t>
  </si>
  <si>
    <t xml:space="preserve">The Group recorded a profit before tax and minority interests of  RM2.5 million in 4th quarter 2003 compared </t>
  </si>
  <si>
    <t xml:space="preserve">There was no purchase or disposal of quoted securities for the current quarter and financial year ended 31 December 2003. There </t>
  </si>
  <si>
    <t>There was no corporate proposal announced which remained incomplete as at 20 February 2004.</t>
  </si>
  <si>
    <t>As at 20 February 2004, the Group had outstanding forward foreign exchange sales contracts amounting</t>
  </si>
  <si>
    <t>There was no pending material litigation as at 20 February 2004.</t>
  </si>
  <si>
    <t xml:space="preserve">The Group recorded a  12% decrease in revenue from RM76.6 million in 3rd quarter 2003 to RM67.6 million in </t>
  </si>
  <si>
    <t>Net cash from operating activities</t>
  </si>
  <si>
    <t>Net repayment of short term borrowings</t>
  </si>
  <si>
    <t xml:space="preserve">             The effects of adopting MASB25 and MASB29 resulted in prior year adjustments as summarised in</t>
  </si>
  <si>
    <t xml:space="preserve">              restated to the respective reserves as disclosed in Note A13.</t>
  </si>
  <si>
    <t>Date :    27 February 2004</t>
  </si>
  <si>
    <t xml:space="preserve">final dividend of  2 sen per share, less 28% taxation ( 2002 : 2 sen per share less 28% taxation) amounting to </t>
  </si>
  <si>
    <t>RM4.5 million for the financial year ended 31 December 2003. The date of the Annual General Meeting and the closure</t>
  </si>
  <si>
    <t>to USD10.69 million with licensed financial institutions in Malaysia. The contracts bear maturity dates from</t>
  </si>
  <si>
    <t xml:space="preserve"># The diluted earnings per share (EPS) is not disclosed as the exercise price based on the assumed </t>
  </si>
  <si>
    <t>Diluted #</t>
  </si>
  <si>
    <t>2002*</t>
  </si>
  <si>
    <t>Realisation of revaluation reserves</t>
  </si>
  <si>
    <t>Realisation of foreign exchange reserves</t>
  </si>
  <si>
    <t>Companies Act, 1965. As at 20 February 2004,  the total number of treasury shares were 1,762,800 or 0.6%</t>
  </si>
  <si>
    <t>Effects of changes in accounting policy for revaluation</t>
  </si>
  <si>
    <t>Restatement of reserves</t>
  </si>
  <si>
    <t>Net profit before changes in accounting policies</t>
  </si>
  <si>
    <t>Net profit for the year</t>
  </si>
  <si>
    <t>27 February 2004 to 27 September 2004 at rates of exchange ranging from RM3.8047 to RM3.8250 to USD1.0000.</t>
  </si>
  <si>
    <t>financial year.</t>
  </si>
  <si>
    <t>31.12.2002*</t>
  </si>
  <si>
    <t>ADDITIONAL INFORMATION REQUIRED BY THE MSEB LISTING REQUIREMENTS</t>
  </si>
  <si>
    <t>Reporting and paragraph 9.22 of the Listing Requirements of the Malaysia Securities Exchange Berhad (MSEB).</t>
  </si>
  <si>
    <t>During the financial year ended 31 December 2003, the Group entered into a HKD/MYR cross currency swap agreement for a</t>
  </si>
  <si>
    <t>notional amount of HKD65 million (MYR31.7 million) which will mature in 2006.</t>
  </si>
  <si>
    <t>There were no sale of unquoted investments and /or properties for the current quarter and financial year ended 31 December 2003.</t>
  </si>
  <si>
    <t>Prior year adjustment  (Note A13)</t>
  </si>
  <si>
    <t>Net profit for the financial year (Note A13)</t>
  </si>
  <si>
    <t>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</si>
</sst>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6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right"/>
    </xf>
    <xf numFmtId="43" fontId="1" fillId="0" borderId="10" xfId="15" applyFont="1" applyFill="1" applyBorder="1" applyAlignment="1">
      <alignment horizontal="righ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170" fontId="1" fillId="0" borderId="6" xfId="15" applyNumberFormat="1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2" fillId="0" borderId="0" xfId="0" applyFont="1" applyFill="1" applyAlignment="1" applyProtection="1" quotePrefix="1">
      <alignment horizontal="left"/>
      <protection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37" fontId="7" fillId="0" borderId="0" xfId="0" applyFont="1" applyFill="1" applyAlignment="1" applyProtection="1">
      <alignment horizontal="left"/>
      <protection/>
    </xf>
    <xf numFmtId="170" fontId="1" fillId="0" borderId="0" xfId="15" applyNumberFormat="1" applyFont="1" applyBorder="1" applyAlignment="1">
      <alignment/>
    </xf>
    <xf numFmtId="37" fontId="1" fillId="0" borderId="12" xfId="0" applyFont="1" applyFill="1" applyBorder="1" applyAlignment="1">
      <alignment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 quotePrefix="1">
      <alignment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170" fontId="1" fillId="0" borderId="2" xfId="15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37" fontId="1" fillId="0" borderId="0" xfId="0" applyFont="1" applyFill="1" applyBorder="1" applyAlignment="1">
      <alignment horizontal="centerContinuous"/>
    </xf>
    <xf numFmtId="170" fontId="1" fillId="0" borderId="8" xfId="15" applyNumberFormat="1" applyFont="1" applyBorder="1" applyAlignment="1">
      <alignment/>
    </xf>
    <xf numFmtId="170" fontId="1" fillId="0" borderId="13" xfId="15" applyNumberFormat="1" applyFont="1" applyBorder="1" applyAlignment="1">
      <alignment/>
    </xf>
    <xf numFmtId="170" fontId="1" fillId="0" borderId="11" xfId="15" applyNumberFormat="1" applyFont="1" applyBorder="1" applyAlignment="1">
      <alignment/>
    </xf>
    <xf numFmtId="170" fontId="1" fillId="0" borderId="14" xfId="15" applyNumberFormat="1" applyFont="1" applyBorder="1" applyAlignment="1">
      <alignment/>
    </xf>
    <xf numFmtId="170" fontId="1" fillId="0" borderId="15" xfId="15" applyNumberFormat="1" applyFont="1" applyBorder="1" applyAlignment="1">
      <alignment/>
    </xf>
    <xf numFmtId="170" fontId="1" fillId="0" borderId="16" xfId="15" applyNumberFormat="1" applyFont="1" applyBorder="1" applyAlignment="1">
      <alignment/>
    </xf>
    <xf numFmtId="170" fontId="1" fillId="0" borderId="17" xfId="15" applyNumberFormat="1" applyFont="1" applyBorder="1" applyAlignment="1">
      <alignment/>
    </xf>
    <xf numFmtId="170" fontId="1" fillId="0" borderId="18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170" fontId="1" fillId="0" borderId="10" xfId="15" applyNumberFormat="1" applyFont="1" applyBorder="1" applyAlignment="1">
      <alignment/>
    </xf>
    <xf numFmtId="170" fontId="1" fillId="0" borderId="3" xfId="15" applyNumberFormat="1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75" zoomScaleSheetLayoutView="75" workbookViewId="0" topLeftCell="A1">
      <selection activeCell="F36" sqref="F36"/>
    </sheetView>
  </sheetViews>
  <sheetFormatPr defaultColWidth="9.140625" defaultRowHeight="12.75"/>
  <cols>
    <col min="1" max="1" width="34.140625" style="54" customWidth="1"/>
    <col min="2" max="2" width="13.28125" style="54" customWidth="1"/>
    <col min="3" max="3" width="12.28125" style="54" customWidth="1"/>
    <col min="4" max="4" width="11.8515625" style="54" customWidth="1"/>
    <col min="5" max="5" width="14.421875" style="54" customWidth="1"/>
    <col min="6" max="16384" width="9.140625" style="54" customWidth="1"/>
  </cols>
  <sheetData>
    <row r="1" spans="1:6" ht="12.75">
      <c r="A1" s="118" t="s">
        <v>20</v>
      </c>
      <c r="B1" s="118"/>
      <c r="C1" s="118"/>
      <c r="D1" s="118"/>
      <c r="E1" s="118"/>
      <c r="F1" s="19"/>
    </row>
    <row r="2" spans="1:6" ht="12.75">
      <c r="A2" s="118" t="s">
        <v>21</v>
      </c>
      <c r="B2" s="118"/>
      <c r="C2" s="118"/>
      <c r="D2" s="118"/>
      <c r="E2" s="118"/>
      <c r="F2" s="19"/>
    </row>
    <row r="3" spans="1:6" ht="12.75">
      <c r="A3" s="118" t="s">
        <v>22</v>
      </c>
      <c r="B3" s="118"/>
      <c r="C3" s="118"/>
      <c r="D3" s="118"/>
      <c r="E3" s="118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156</v>
      </c>
      <c r="B5" s="19"/>
      <c r="C5" s="19"/>
      <c r="D5" s="19"/>
      <c r="E5" s="19"/>
      <c r="F5" s="19"/>
    </row>
    <row r="6" spans="1:6" ht="12.75">
      <c r="A6" s="70" t="s">
        <v>289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3" t="s">
        <v>80</v>
      </c>
    </row>
    <row r="9" ht="12.75">
      <c r="A9" s="92" t="s">
        <v>290</v>
      </c>
    </row>
    <row r="10" ht="12.75">
      <c r="A10" s="53"/>
    </row>
    <row r="11" spans="1:5" ht="12.75">
      <c r="A11" s="53"/>
      <c r="B11" s="119" t="s">
        <v>0</v>
      </c>
      <c r="C11" s="119"/>
      <c r="D11" s="119" t="s">
        <v>1</v>
      </c>
      <c r="E11" s="119"/>
    </row>
    <row r="12" spans="2:5" ht="12.75">
      <c r="B12" s="119" t="s">
        <v>77</v>
      </c>
      <c r="C12" s="119"/>
      <c r="D12" s="119" t="s">
        <v>195</v>
      </c>
      <c r="E12" s="119"/>
    </row>
    <row r="13" spans="2:5" ht="12.75">
      <c r="B13" s="120" t="s">
        <v>291</v>
      </c>
      <c r="C13" s="120"/>
      <c r="D13" s="120" t="s">
        <v>291</v>
      </c>
      <c r="E13" s="120"/>
    </row>
    <row r="14" spans="2:5" ht="12.75">
      <c r="B14" s="56" t="s">
        <v>196</v>
      </c>
      <c r="C14" s="56" t="s">
        <v>356</v>
      </c>
      <c r="D14" s="56" t="s">
        <v>196</v>
      </c>
      <c r="E14" s="56" t="s">
        <v>356</v>
      </c>
    </row>
    <row r="15" spans="2:5" ht="12.75">
      <c r="B15" s="55" t="s">
        <v>2</v>
      </c>
      <c r="C15" s="55" t="s">
        <v>2</v>
      </c>
      <c r="D15" s="55" t="s">
        <v>2</v>
      </c>
      <c r="E15" s="55" t="s">
        <v>2</v>
      </c>
    </row>
    <row r="17" spans="1:5" ht="12.75">
      <c r="A17" s="54" t="s">
        <v>32</v>
      </c>
      <c r="B17" s="59">
        <v>67642</v>
      </c>
      <c r="C17" s="59">
        <v>77725</v>
      </c>
      <c r="D17" s="59">
        <v>275431</v>
      </c>
      <c r="E17" s="59">
        <v>303431</v>
      </c>
    </row>
    <row r="19" spans="1:5" ht="12.75">
      <c r="A19" s="54" t="s">
        <v>70</v>
      </c>
      <c r="B19" s="54">
        <v>-65858</v>
      </c>
      <c r="C19" s="54">
        <v>-73622</v>
      </c>
      <c r="D19" s="54">
        <v>-262348</v>
      </c>
      <c r="E19" s="54">
        <v>-287973</v>
      </c>
    </row>
    <row r="21" spans="1:5" ht="12.75">
      <c r="A21" s="54" t="s">
        <v>71</v>
      </c>
      <c r="B21" s="59">
        <v>1556</v>
      </c>
      <c r="C21" s="59">
        <v>1962</v>
      </c>
      <c r="D21" s="59">
        <v>5057</v>
      </c>
      <c r="E21" s="59">
        <v>4074</v>
      </c>
    </row>
    <row r="22" spans="2:5" ht="12.75">
      <c r="B22" s="57"/>
      <c r="C22" s="57"/>
      <c r="D22" s="57"/>
      <c r="E22" s="57"/>
    </row>
    <row r="23" spans="1:5" ht="12.75">
      <c r="A23" s="54" t="s">
        <v>65</v>
      </c>
      <c r="B23" s="54">
        <f>SUM(B17:B21)</f>
        <v>3340</v>
      </c>
      <c r="C23" s="54">
        <f>SUM(C17:C21)</f>
        <v>6065</v>
      </c>
      <c r="D23" s="54">
        <f>SUM(D17:D21)</f>
        <v>18140</v>
      </c>
      <c r="E23" s="54">
        <f>SUM(E17:E21)</f>
        <v>19532</v>
      </c>
    </row>
    <row r="25" spans="1:5" ht="12.75">
      <c r="A25" s="54" t="s">
        <v>66</v>
      </c>
      <c r="B25" s="54">
        <v>-746</v>
      </c>
      <c r="C25" s="54">
        <v>-1091</v>
      </c>
      <c r="D25" s="54">
        <v>-3208</v>
      </c>
      <c r="E25" s="54">
        <v>-3229</v>
      </c>
    </row>
    <row r="27" spans="1:5" ht="12.75">
      <c r="A27" s="81" t="s">
        <v>222</v>
      </c>
      <c r="B27" s="54">
        <v>-92</v>
      </c>
      <c r="C27" s="54">
        <v>-138</v>
      </c>
      <c r="D27" s="54">
        <v>-1145</v>
      </c>
      <c r="E27" s="54">
        <v>-434</v>
      </c>
    </row>
    <row r="28" ht="12.75">
      <c r="A28" s="81" t="s">
        <v>228</v>
      </c>
    </row>
    <row r="30" spans="1:5" ht="12.75">
      <c r="A30" s="54" t="s">
        <v>67</v>
      </c>
      <c r="B30" s="60">
        <f>SUM(B23:B28)</f>
        <v>2502</v>
      </c>
      <c r="C30" s="60">
        <f>SUM(C23:C28)</f>
        <v>4836</v>
      </c>
      <c r="D30" s="60">
        <f>SUM(D23:D28)</f>
        <v>13787</v>
      </c>
      <c r="E30" s="60">
        <f>SUM(E23:E28)</f>
        <v>15869</v>
      </c>
    </row>
    <row r="32" spans="1:5" ht="12.75">
      <c r="A32" s="54" t="s">
        <v>58</v>
      </c>
      <c r="B32" s="59">
        <v>-476</v>
      </c>
      <c r="C32" s="59">
        <v>-1126</v>
      </c>
      <c r="D32" s="59">
        <v>-5364</v>
      </c>
      <c r="E32" s="59">
        <v>-5958</v>
      </c>
    </row>
    <row r="33" spans="2:5" ht="12.75">
      <c r="B33" s="57"/>
      <c r="C33" s="57"/>
      <c r="D33" s="57"/>
      <c r="E33" s="57"/>
    </row>
    <row r="34" spans="1:5" ht="12.75">
      <c r="A34" s="54" t="s">
        <v>68</v>
      </c>
      <c r="B34" s="54">
        <f>SUM(B30:B32)</f>
        <v>2026</v>
      </c>
      <c r="C34" s="54">
        <f>SUM(C30:C32)</f>
        <v>3710</v>
      </c>
      <c r="D34" s="54">
        <f>SUM(D30:D32)</f>
        <v>8423</v>
      </c>
      <c r="E34" s="54">
        <f>SUM(E30:E32)</f>
        <v>9911</v>
      </c>
    </row>
    <row r="36" spans="1:5" ht="12.75">
      <c r="A36" s="54" t="s">
        <v>14</v>
      </c>
      <c r="B36" s="54">
        <v>-281</v>
      </c>
      <c r="C36" s="54">
        <v>-285</v>
      </c>
      <c r="D36" s="54">
        <v>-1532</v>
      </c>
      <c r="E36" s="54">
        <v>-3881</v>
      </c>
    </row>
    <row r="37" ht="12.75">
      <c r="D37" s="54" t="s">
        <v>203</v>
      </c>
    </row>
    <row r="38" spans="1:5" ht="13.5" thickBot="1">
      <c r="A38" s="54" t="s">
        <v>69</v>
      </c>
      <c r="B38" s="58">
        <f>SUM(B34:B36)</f>
        <v>1745</v>
      </c>
      <c r="C38" s="58">
        <f>SUM(C34:C36)</f>
        <v>3425</v>
      </c>
      <c r="D38" s="58">
        <f>SUM(D34:D36)</f>
        <v>6891</v>
      </c>
      <c r="E38" s="58">
        <f>SUM(E34:E36)</f>
        <v>6030</v>
      </c>
    </row>
    <row r="39" ht="13.5" thickTop="1"/>
    <row r="40" ht="12.75">
      <c r="A40" s="54" t="s">
        <v>132</v>
      </c>
    </row>
    <row r="42" spans="1:5" ht="12.75">
      <c r="A42" s="81" t="s">
        <v>131</v>
      </c>
      <c r="B42" s="67">
        <v>0.56</v>
      </c>
      <c r="C42" s="67">
        <v>1.09</v>
      </c>
      <c r="D42" s="67">
        <v>2.2</v>
      </c>
      <c r="E42" s="67">
        <v>1.92</v>
      </c>
    </row>
    <row r="44" spans="1:5" ht="13.5" thickBot="1">
      <c r="A44" s="54" t="s">
        <v>355</v>
      </c>
      <c r="B44" s="66" t="s">
        <v>135</v>
      </c>
      <c r="C44" s="66" t="s">
        <v>135</v>
      </c>
      <c r="D44" s="66" t="s">
        <v>135</v>
      </c>
      <c r="E44" s="66" t="s">
        <v>135</v>
      </c>
    </row>
    <row r="45" ht="13.5" thickTop="1"/>
    <row r="47" ht="12.75">
      <c r="A47" s="3" t="s">
        <v>288</v>
      </c>
    </row>
    <row r="49" ht="12.75">
      <c r="A49" s="54" t="s">
        <v>354</v>
      </c>
    </row>
    <row r="50" ht="12.75">
      <c r="A50" s="54" t="s">
        <v>141</v>
      </c>
    </row>
    <row r="51" ht="12.75">
      <c r="A51" s="54" t="s">
        <v>140</v>
      </c>
    </row>
    <row r="53" ht="12.75">
      <c r="A53" s="48" t="s">
        <v>83</v>
      </c>
    </row>
    <row r="54" ht="12.75">
      <c r="A54" s="2" t="s">
        <v>274</v>
      </c>
    </row>
    <row r="55" ht="12.75">
      <c r="A55" s="2" t="s">
        <v>275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9"/>
  <sheetViews>
    <sheetView view="pageBreakPreview" zoomScale="75" zoomScaleNormal="90" zoomScaleSheetLayoutView="75" workbookViewId="0" topLeftCell="B26">
      <selection activeCell="K58" sqref="K58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18" t="s">
        <v>20</v>
      </c>
      <c r="B3" s="118"/>
      <c r="C3" s="118"/>
      <c r="D3" s="118"/>
      <c r="E3" s="118"/>
      <c r="F3" s="118"/>
      <c r="G3" s="118"/>
      <c r="H3" s="118"/>
      <c r="I3" s="19"/>
      <c r="J3" s="19"/>
      <c r="K3" s="19"/>
    </row>
    <row r="4" spans="1:11" ht="12" customHeight="1">
      <c r="A4" s="118" t="s">
        <v>21</v>
      </c>
      <c r="B4" s="118"/>
      <c r="C4" s="118"/>
      <c r="D4" s="118"/>
      <c r="E4" s="118"/>
      <c r="F4" s="118"/>
      <c r="G4" s="118"/>
      <c r="H4" s="118"/>
      <c r="I4" s="19"/>
      <c r="J4" s="4"/>
      <c r="K4" s="4"/>
    </row>
    <row r="5" spans="1:11" ht="12" customHeight="1">
      <c r="A5" s="118" t="s">
        <v>22</v>
      </c>
      <c r="B5" s="118"/>
      <c r="C5" s="118"/>
      <c r="D5" s="118"/>
      <c r="E5" s="118"/>
      <c r="F5" s="118"/>
      <c r="G5" s="118"/>
      <c r="H5" s="118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57</v>
      </c>
      <c r="F7" s="17"/>
      <c r="G7" s="17"/>
      <c r="H7" s="17"/>
    </row>
    <row r="8" spans="1:8" ht="12" customHeight="1">
      <c r="A8" s="5"/>
      <c r="B8" s="83" t="s">
        <v>293</v>
      </c>
      <c r="C8" s="5"/>
      <c r="D8" s="5"/>
      <c r="F8" s="45" t="s">
        <v>154</v>
      </c>
      <c r="G8" s="17"/>
      <c r="H8" s="45" t="s">
        <v>138</v>
      </c>
    </row>
    <row r="9" spans="1:8" ht="12" customHeight="1">
      <c r="A9" s="5"/>
      <c r="B9" s="5"/>
      <c r="C9" s="5"/>
      <c r="D9" s="5"/>
      <c r="E9" s="25"/>
      <c r="F9" s="45" t="s">
        <v>139</v>
      </c>
      <c r="G9" s="46"/>
      <c r="H9" s="45" t="s">
        <v>137</v>
      </c>
    </row>
    <row r="10" spans="1:8" ht="12.75">
      <c r="A10" s="5"/>
      <c r="B10" s="5"/>
      <c r="C10" s="5"/>
      <c r="D10" s="5"/>
      <c r="E10" s="25"/>
      <c r="F10" s="93" t="s">
        <v>292</v>
      </c>
      <c r="G10" s="46"/>
      <c r="H10" s="45" t="s">
        <v>234</v>
      </c>
    </row>
    <row r="11" spans="1:8" ht="12.75">
      <c r="A11" s="5"/>
      <c r="B11" s="5"/>
      <c r="C11" s="5"/>
      <c r="D11" s="5"/>
      <c r="E11" s="25"/>
      <c r="F11" s="45" t="s">
        <v>2</v>
      </c>
      <c r="G11" s="46"/>
      <c r="H11" s="45" t="s">
        <v>2</v>
      </c>
    </row>
    <row r="12" spans="1:8" ht="12" customHeight="1">
      <c r="A12" s="5"/>
      <c r="B12" s="5"/>
      <c r="C12" s="5"/>
      <c r="D12" s="5"/>
      <c r="F12" s="17"/>
      <c r="G12" s="17"/>
      <c r="H12" s="17"/>
    </row>
    <row r="13" spans="1:4" ht="12" customHeight="1">
      <c r="A13" s="5"/>
      <c r="B13" s="44" t="s">
        <v>52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34</v>
      </c>
      <c r="C15" s="5"/>
      <c r="D15" s="5"/>
      <c r="F15" s="2">
        <v>65593</v>
      </c>
      <c r="H15" s="2">
        <v>68940</v>
      </c>
      <c r="I15" s="5"/>
    </row>
    <row r="16" spans="2:9" ht="12.75" customHeight="1">
      <c r="B16" s="21" t="s">
        <v>23</v>
      </c>
      <c r="C16" s="5"/>
      <c r="D16" s="5"/>
      <c r="F16" s="2">
        <v>70122</v>
      </c>
      <c r="H16" s="2">
        <v>68420</v>
      </c>
      <c r="I16" s="5"/>
    </row>
    <row r="17" spans="2:9" ht="12.75" customHeight="1">
      <c r="B17" s="3" t="s">
        <v>16</v>
      </c>
      <c r="C17" s="13"/>
      <c r="F17" s="2">
        <v>288861</v>
      </c>
      <c r="H17" s="2">
        <v>287791</v>
      </c>
      <c r="I17" s="5"/>
    </row>
    <row r="18" spans="2:9" ht="12.75">
      <c r="B18" s="3" t="s">
        <v>199</v>
      </c>
      <c r="C18" s="5"/>
      <c r="D18" s="5"/>
      <c r="F18" s="2">
        <v>4244</v>
      </c>
      <c r="H18" s="2">
        <v>4159</v>
      </c>
      <c r="I18" s="5"/>
    </row>
    <row r="19" spans="2:9" ht="12.75">
      <c r="B19" s="3" t="s">
        <v>189</v>
      </c>
      <c r="C19" s="5"/>
      <c r="D19" s="5"/>
      <c r="F19" s="2">
        <v>8082</v>
      </c>
      <c r="H19" s="2">
        <v>8657</v>
      </c>
      <c r="I19" s="5"/>
    </row>
    <row r="20" spans="2:9" ht="12.75">
      <c r="B20" s="3" t="s">
        <v>56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17</v>
      </c>
      <c r="C21" s="5"/>
      <c r="D21" s="5"/>
      <c r="F21" s="2">
        <v>23053</v>
      </c>
      <c r="H21" s="2">
        <v>23602</v>
      </c>
      <c r="I21" s="5"/>
    </row>
    <row r="22" spans="2:9" ht="12.75">
      <c r="B22" s="3" t="s">
        <v>51</v>
      </c>
      <c r="C22" s="5"/>
      <c r="D22" s="5"/>
      <c r="F22" s="2">
        <v>48303</v>
      </c>
      <c r="H22" s="2">
        <v>47034</v>
      </c>
      <c r="I22" s="5"/>
    </row>
    <row r="23" spans="2:9" ht="12.75">
      <c r="B23" s="3"/>
      <c r="C23" s="12"/>
      <c r="D23" s="5"/>
      <c r="F23" s="40">
        <f>SUM(F15:F22)</f>
        <v>508259</v>
      </c>
      <c r="H23" s="40">
        <f>SUM(H15:H22)</f>
        <v>508604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9</v>
      </c>
      <c r="C28" s="13"/>
      <c r="F28" s="1">
        <v>140585</v>
      </c>
      <c r="G28" s="17"/>
      <c r="H28" s="1">
        <v>153392</v>
      </c>
    </row>
    <row r="29" spans="2:8" ht="12" customHeight="1">
      <c r="B29" s="3" t="s">
        <v>35</v>
      </c>
      <c r="C29" s="11"/>
      <c r="F29" s="1">
        <v>76579</v>
      </c>
      <c r="G29" s="17"/>
      <c r="H29" s="1">
        <v>72187</v>
      </c>
    </row>
    <row r="30" spans="2:8" ht="12" customHeight="1">
      <c r="B30" s="3" t="s">
        <v>64</v>
      </c>
      <c r="C30" s="11"/>
      <c r="F30" s="1">
        <v>44630</v>
      </c>
      <c r="G30" s="17"/>
      <c r="H30" s="1">
        <v>46049</v>
      </c>
    </row>
    <row r="31" spans="2:8" ht="12.75">
      <c r="B31" s="3" t="s">
        <v>10</v>
      </c>
      <c r="C31" s="11"/>
      <c r="F31" s="15">
        <v>11439</v>
      </c>
      <c r="G31" s="17"/>
      <c r="H31" s="15">
        <v>20970</v>
      </c>
    </row>
    <row r="32" spans="6:8" ht="12" customHeight="1">
      <c r="F32" s="15">
        <f>SUM(F28:F31)</f>
        <v>273233</v>
      </c>
      <c r="G32" s="17"/>
      <c r="H32" s="15">
        <f>SUM(H26:H31)</f>
        <v>292598</v>
      </c>
    </row>
    <row r="33" spans="6:8" ht="12" customHeight="1">
      <c r="F33" s="1"/>
      <c r="G33" s="17"/>
      <c r="H33" s="1"/>
    </row>
    <row r="34" spans="2:8" ht="12" customHeight="1">
      <c r="B34" s="8" t="s">
        <v>11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12</v>
      </c>
      <c r="C36" s="11"/>
      <c r="F36" s="1">
        <v>70011</v>
      </c>
      <c r="G36" s="17"/>
      <c r="H36" s="1">
        <v>84480</v>
      </c>
    </row>
    <row r="37" spans="2:8" ht="12" customHeight="1">
      <c r="B37" s="3" t="s">
        <v>63</v>
      </c>
      <c r="C37" s="11"/>
      <c r="F37" s="1">
        <v>46626</v>
      </c>
      <c r="G37" s="17"/>
      <c r="H37" s="1">
        <v>45966</v>
      </c>
    </row>
    <row r="38" spans="2:8" ht="12" customHeight="1">
      <c r="B38" s="3" t="s">
        <v>58</v>
      </c>
      <c r="C38" s="11"/>
      <c r="F38" s="1">
        <v>209</v>
      </c>
      <c r="G38" s="17"/>
      <c r="H38" s="1">
        <v>989</v>
      </c>
    </row>
    <row r="39" spans="3:8" ht="12" customHeight="1">
      <c r="C39" s="3"/>
      <c r="F39" s="42">
        <f>SUM(F36:F38)</f>
        <v>116846</v>
      </c>
      <c r="G39" s="17"/>
      <c r="H39" s="42">
        <f>SUM(H36:H38)</f>
        <v>131435</v>
      </c>
    </row>
    <row r="40" ht="12" customHeight="1"/>
    <row r="41" spans="2:8" ht="12" customHeight="1">
      <c r="B41" s="8" t="s">
        <v>13</v>
      </c>
      <c r="F41" s="2">
        <f>+F32-F39</f>
        <v>156387</v>
      </c>
      <c r="H41" s="2">
        <f>+H32-H39</f>
        <v>161163</v>
      </c>
    </row>
    <row r="42" spans="6:8" ht="13.5" customHeight="1" thickBot="1">
      <c r="F42" s="16">
        <f>+F41+F23</f>
        <v>664646</v>
      </c>
      <c r="H42" s="16">
        <f>+H41+H23</f>
        <v>669767</v>
      </c>
    </row>
    <row r="43" spans="6:8" ht="13.5" customHeight="1">
      <c r="F43" s="17"/>
      <c r="H43" s="17"/>
    </row>
    <row r="44" spans="2:8" ht="13.5" customHeight="1">
      <c r="B44" s="25" t="s">
        <v>31</v>
      </c>
      <c r="F44" s="17"/>
      <c r="H44" s="17"/>
    </row>
    <row r="45" spans="5:8" ht="12" customHeight="1">
      <c r="E45" s="17"/>
      <c r="F45" s="17"/>
      <c r="G45" s="17"/>
      <c r="H45" s="17"/>
    </row>
    <row r="46" spans="5:8" ht="12" customHeight="1">
      <c r="E46" s="17"/>
      <c r="F46" s="17"/>
      <c r="G46" s="17"/>
      <c r="H46" s="17"/>
    </row>
    <row r="47" spans="2:8" ht="12.75">
      <c r="B47" s="3" t="s">
        <v>59</v>
      </c>
      <c r="E47" s="17"/>
      <c r="F47" s="17">
        <v>314667</v>
      </c>
      <c r="G47" s="17"/>
      <c r="H47" s="17">
        <v>314667</v>
      </c>
    </row>
    <row r="48" spans="2:8" ht="12.75">
      <c r="B48" s="3" t="s">
        <v>60</v>
      </c>
      <c r="E48" s="17"/>
      <c r="F48" s="17">
        <v>306851</v>
      </c>
      <c r="G48" s="17"/>
      <c r="H48" s="17">
        <v>304394</v>
      </c>
    </row>
    <row r="49" spans="2:8" ht="12.75">
      <c r="B49" s="3" t="s">
        <v>177</v>
      </c>
      <c r="C49" s="11"/>
      <c r="E49" s="17"/>
      <c r="F49" s="47">
        <v>-1209</v>
      </c>
      <c r="G49" s="17"/>
      <c r="H49" s="47">
        <v>-787</v>
      </c>
    </row>
    <row r="50" spans="2:8" ht="12.75">
      <c r="B50" s="2" t="s">
        <v>61</v>
      </c>
      <c r="C50" s="11"/>
      <c r="E50" s="17"/>
      <c r="F50" s="17">
        <f>SUM(F47:F49)</f>
        <v>620309</v>
      </c>
      <c r="G50" s="17"/>
      <c r="H50" s="17">
        <f>SUM(H47:H49)</f>
        <v>618274</v>
      </c>
    </row>
    <row r="51" spans="2:8" ht="12.75">
      <c r="B51" s="3" t="s">
        <v>14</v>
      </c>
      <c r="C51" s="3"/>
      <c r="F51" s="2">
        <v>4216</v>
      </c>
      <c r="H51" s="2">
        <v>6968</v>
      </c>
    </row>
    <row r="52" spans="2:8" ht="12.75">
      <c r="B52" s="3"/>
      <c r="C52" s="3"/>
      <c r="F52" s="40">
        <f>SUM(F50:F51)</f>
        <v>624525</v>
      </c>
      <c r="H52" s="40">
        <f>SUM(H50:H51)</f>
        <v>625242</v>
      </c>
    </row>
    <row r="53" spans="2:3" ht="12.75">
      <c r="B53" s="3"/>
      <c r="C53" s="3"/>
    </row>
    <row r="54" spans="2:8" ht="12.75">
      <c r="B54" s="3" t="s">
        <v>55</v>
      </c>
      <c r="C54" s="3"/>
      <c r="F54" s="14">
        <v>3441</v>
      </c>
      <c r="H54" s="14">
        <v>3785</v>
      </c>
    </row>
    <row r="55" spans="2:8" ht="12.75">
      <c r="B55" s="3" t="s">
        <v>24</v>
      </c>
      <c r="F55" s="1">
        <v>31110</v>
      </c>
      <c r="H55" s="1">
        <v>35133</v>
      </c>
    </row>
    <row r="56" spans="2:8" ht="12" customHeight="1">
      <c r="B56" s="3" t="s">
        <v>17</v>
      </c>
      <c r="F56" s="1">
        <v>5570</v>
      </c>
      <c r="H56" s="15">
        <v>5607</v>
      </c>
    </row>
    <row r="57" spans="2:8" ht="13.5" customHeight="1">
      <c r="B57" s="3" t="s">
        <v>62</v>
      </c>
      <c r="F57" s="42">
        <f>SUM(F54:F56)</f>
        <v>40121</v>
      </c>
      <c r="H57" s="42">
        <f>SUM(H54:H56)</f>
        <v>44525</v>
      </c>
    </row>
    <row r="58" spans="2:8" ht="13.5" customHeight="1">
      <c r="B58" s="3"/>
      <c r="F58" s="17"/>
      <c r="H58" s="17"/>
    </row>
    <row r="59" spans="2:8" ht="13.5" customHeight="1" thickBot="1">
      <c r="B59" s="3"/>
      <c r="F59" s="50">
        <f>+F52+F57</f>
        <v>664646</v>
      </c>
      <c r="H59" s="50">
        <f>+H52+H57</f>
        <v>669767</v>
      </c>
    </row>
    <row r="60" spans="2:8" ht="13.5" customHeight="1">
      <c r="B60" s="3"/>
      <c r="F60" s="17"/>
      <c r="H60" s="17"/>
    </row>
    <row r="61" spans="2:8" ht="13.5" customHeight="1">
      <c r="B61" s="3" t="s">
        <v>288</v>
      </c>
      <c r="F61" s="17"/>
      <c r="H61" s="17"/>
    </row>
    <row r="62" spans="2:8" ht="13.5" customHeight="1">
      <c r="B62" s="48"/>
      <c r="C62" s="17"/>
      <c r="D62" s="17"/>
      <c r="E62" s="17"/>
      <c r="F62" s="49"/>
      <c r="G62" s="17"/>
      <c r="H62" s="49"/>
    </row>
    <row r="63" spans="2:8" ht="13.5" customHeight="1">
      <c r="B63" s="48" t="s">
        <v>82</v>
      </c>
      <c r="C63" s="17"/>
      <c r="D63" s="17"/>
      <c r="E63" s="17"/>
      <c r="F63" s="18"/>
      <c r="G63" s="17"/>
      <c r="H63" s="18"/>
    </row>
    <row r="64" ht="12" customHeight="1">
      <c r="B64" s="2" t="s">
        <v>276</v>
      </c>
    </row>
    <row r="65" ht="12" customHeight="1">
      <c r="B65" s="2" t="s">
        <v>277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spans="1:2" ht="12" customHeight="1">
      <c r="A100" s="3"/>
      <c r="B100" s="27"/>
    </row>
    <row r="101" ht="12" customHeight="1">
      <c r="B101" s="27"/>
    </row>
    <row r="102" ht="12" customHeight="1"/>
    <row r="103" spans="1:2" ht="12" customHeight="1">
      <c r="A103" s="3"/>
      <c r="B103" s="3"/>
    </row>
    <row r="104" ht="12" customHeight="1">
      <c r="A104" s="3"/>
    </row>
    <row r="105" spans="1:2" ht="12" customHeight="1">
      <c r="A105" s="3"/>
      <c r="B105" s="3"/>
    </row>
    <row r="106" ht="12" customHeight="1"/>
    <row r="107" spans="1:2" ht="12" customHeight="1">
      <c r="A107" s="3"/>
      <c r="B107" s="3"/>
    </row>
    <row r="108" ht="12" customHeight="1"/>
    <row r="109" ht="12" customHeight="1">
      <c r="F109" s="6"/>
    </row>
    <row r="110" ht="12" customHeight="1"/>
    <row r="111" spans="2:6" ht="12" customHeight="1">
      <c r="B111" s="3"/>
      <c r="F111" s="7"/>
    </row>
    <row r="112" spans="2:6" ht="12" customHeight="1">
      <c r="B112" s="3"/>
      <c r="F112" s="7"/>
    </row>
    <row r="113" spans="2:6" ht="12" customHeight="1">
      <c r="B113" s="3"/>
      <c r="F113" s="26"/>
    </row>
    <row r="114" ht="12" customHeight="1"/>
    <row r="115" ht="12" customHeight="1">
      <c r="F115" s="7"/>
    </row>
    <row r="116" ht="12" customHeight="1"/>
    <row r="117" ht="12" customHeight="1"/>
    <row r="118" spans="1:2" ht="12" customHeight="1">
      <c r="A118" s="3"/>
      <c r="B118" s="3"/>
    </row>
    <row r="119" ht="12" customHeight="1"/>
    <row r="120" spans="1:2" ht="12" customHeight="1">
      <c r="A120" s="3"/>
      <c r="B120" s="3"/>
    </row>
    <row r="121" ht="12" customHeight="1"/>
    <row r="122" ht="12" customHeight="1">
      <c r="F122" s="6"/>
    </row>
    <row r="123" ht="12" customHeight="1"/>
    <row r="124" spans="2:6" ht="12" customHeight="1">
      <c r="B124" s="3"/>
      <c r="F124" s="7"/>
    </row>
    <row r="125" ht="12" customHeight="1"/>
    <row r="126" spans="1:2" ht="12" customHeight="1">
      <c r="A126" s="3"/>
      <c r="B126" s="27"/>
    </row>
    <row r="127" ht="12" customHeight="1">
      <c r="B127" s="27"/>
    </row>
    <row r="128" ht="12" customHeight="1"/>
    <row r="129" ht="12" customHeight="1">
      <c r="F129" s="6"/>
    </row>
    <row r="130" ht="12" customHeight="1"/>
    <row r="131" ht="12" customHeight="1">
      <c r="B131" s="3"/>
    </row>
    <row r="132" ht="12" customHeight="1"/>
    <row r="133" ht="12" customHeight="1">
      <c r="B133" s="3"/>
    </row>
    <row r="134" ht="12" customHeight="1"/>
    <row r="135" ht="12" customHeight="1">
      <c r="B135" s="3"/>
    </row>
    <row r="136" ht="12" customHeight="1"/>
    <row r="137" spans="1:2" ht="12" customHeight="1">
      <c r="A137" s="3"/>
      <c r="B137" s="27"/>
    </row>
    <row r="138" ht="12" customHeight="1">
      <c r="B138" s="27"/>
    </row>
    <row r="139" ht="12" customHeight="1">
      <c r="B139" s="27"/>
    </row>
    <row r="140" ht="12" customHeight="1"/>
    <row r="141" spans="1:2" ht="12" customHeight="1">
      <c r="A141" s="3"/>
      <c r="B141" s="27"/>
    </row>
    <row r="142" ht="12" customHeight="1">
      <c r="B142" s="27"/>
    </row>
    <row r="143" ht="12" customHeight="1"/>
    <row r="144" spans="1:2" ht="12" customHeight="1">
      <c r="A144" s="3"/>
      <c r="B144" s="3"/>
    </row>
    <row r="145" ht="12" customHeight="1"/>
    <row r="146" spans="1:2" ht="12" customHeight="1">
      <c r="A146" s="3"/>
      <c r="B146" s="27"/>
    </row>
    <row r="147" ht="12" customHeight="1">
      <c r="B147" s="27"/>
    </row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spans="1:2" ht="12" customHeight="1">
      <c r="A157" s="3"/>
      <c r="B157" s="3"/>
    </row>
    <row r="158" ht="12" customHeight="1"/>
    <row r="159" ht="12" customHeight="1">
      <c r="F159" s="6"/>
    </row>
    <row r="160" ht="12" customHeight="1"/>
    <row r="161" ht="12" customHeight="1">
      <c r="B161" s="3"/>
    </row>
    <row r="162" spans="3:6" ht="12" customHeight="1">
      <c r="C162" s="3"/>
      <c r="F162" s="7"/>
    </row>
    <row r="163" spans="3:6" ht="12" customHeight="1">
      <c r="C163" s="3"/>
      <c r="F163" s="7"/>
    </row>
    <row r="164" ht="12" customHeight="1"/>
    <row r="165" ht="12" customHeight="1">
      <c r="F165" s="7"/>
    </row>
    <row r="166" ht="12" customHeight="1"/>
    <row r="167" spans="1:2" ht="12" customHeight="1">
      <c r="A167" s="3"/>
      <c r="B167" s="3"/>
    </row>
    <row r="168" ht="12" customHeight="1"/>
    <row r="169" spans="1:2" ht="12" customHeight="1">
      <c r="A169" s="3"/>
      <c r="B169" s="3"/>
    </row>
    <row r="170" ht="12" customHeight="1"/>
    <row r="171" spans="1:2" ht="12" customHeight="1">
      <c r="A171" s="3"/>
      <c r="B171" s="3"/>
    </row>
    <row r="172" ht="12" customHeight="1"/>
    <row r="173" spans="1:2" ht="12" customHeight="1">
      <c r="A173" s="3"/>
      <c r="B173" s="3"/>
    </row>
    <row r="174" ht="12" customHeight="1"/>
    <row r="175" spans="1:2" ht="12" customHeight="1">
      <c r="A175" s="3"/>
      <c r="B175" s="3"/>
    </row>
    <row r="176" ht="12" customHeight="1"/>
    <row r="177" spans="1:2" ht="12" customHeight="1">
      <c r="A177" s="3"/>
      <c r="B177" s="3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/>
    <row r="194" ht="12" customHeight="1">
      <c r="A194" s="3"/>
    </row>
    <row r="195" ht="12" customHeight="1"/>
    <row r="196" spans="1:2" ht="12" customHeight="1">
      <c r="A196" s="3"/>
      <c r="B196" s="3"/>
    </row>
    <row r="197" ht="12" customHeight="1"/>
    <row r="198" spans="1:2" ht="12" customHeight="1">
      <c r="A198" s="3"/>
      <c r="B198" s="3"/>
    </row>
    <row r="199" ht="12" customHeight="1">
      <c r="B199" s="3"/>
    </row>
    <row r="200" ht="12" customHeight="1"/>
    <row r="201" spans="1:2" ht="12" customHeight="1">
      <c r="A201" s="3"/>
      <c r="B201" s="3"/>
    </row>
    <row r="202" ht="12" customHeight="1"/>
    <row r="203" spans="1:2" ht="12" customHeight="1">
      <c r="A203" s="3"/>
      <c r="B203" s="3"/>
    </row>
    <row r="204" ht="12" customHeight="1"/>
    <row r="205" ht="12" customHeight="1"/>
    <row r="206" ht="12" customHeight="1">
      <c r="A206" s="3"/>
    </row>
    <row r="207" ht="12" customHeight="1"/>
    <row r="208" ht="12" customHeight="1"/>
    <row r="209" ht="12" customHeight="1">
      <c r="A209" s="3"/>
    </row>
    <row r="210" ht="12" customHeight="1">
      <c r="A210" s="3"/>
    </row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>
      <c r="C369" s="3" t="s">
        <v>3</v>
      </c>
    </row>
    <row r="370" ht="12" customHeight="1"/>
    <row r="371" ht="12" customHeight="1">
      <c r="C371" s="3" t="s">
        <v>4</v>
      </c>
    </row>
    <row r="372" ht="12" customHeight="1"/>
    <row r="373" ht="12" customHeight="1">
      <c r="C373" s="3" t="s">
        <v>5</v>
      </c>
    </row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>
      <c r="A1226" s="3" t="s">
        <v>6</v>
      </c>
    </row>
    <row r="1227" ht="12" customHeight="1"/>
    <row r="1228" ht="12" customHeight="1">
      <c r="A1228" s="3" t="s">
        <v>3</v>
      </c>
    </row>
    <row r="1229" ht="12" customHeight="1"/>
    <row r="1230" ht="12" customHeight="1">
      <c r="A1230" s="3" t="s">
        <v>4</v>
      </c>
    </row>
    <row r="1231" ht="12" customHeight="1"/>
    <row r="1232" ht="12" customHeight="1">
      <c r="A1232" s="3" t="s">
        <v>7</v>
      </c>
    </row>
    <row r="1233" ht="12" customHeight="1">
      <c r="A1233" s="3" t="s">
        <v>6</v>
      </c>
    </row>
    <row r="1234" ht="12" customHeight="1"/>
    <row r="1235" ht="12" customHeight="1">
      <c r="A1235" s="3" t="s">
        <v>3</v>
      </c>
    </row>
    <row r="1236" ht="12" customHeight="1"/>
    <row r="1237" ht="12" customHeight="1">
      <c r="A1237" s="3" t="s">
        <v>4</v>
      </c>
    </row>
    <row r="1238" ht="12" customHeight="1"/>
    <row r="1239" ht="12" customHeight="1">
      <c r="A1239" s="3" t="s">
        <v>7</v>
      </c>
    </row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635" ht="12" customHeight="1"/>
    <row r="1637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="75" zoomScaleSheetLayoutView="75" workbookViewId="0" topLeftCell="A31">
      <selection activeCell="B67" sqref="B67"/>
    </sheetView>
  </sheetViews>
  <sheetFormatPr defaultColWidth="9.140625" defaultRowHeight="12.75"/>
  <cols>
    <col min="1" max="1" width="36.7109375" style="54" customWidth="1"/>
    <col min="2" max="2" width="13.140625" style="54" customWidth="1"/>
    <col min="3" max="4" width="12.28125" style="54" customWidth="1"/>
    <col min="5" max="6" width="14.421875" style="54" customWidth="1"/>
    <col min="7" max="7" width="15.00390625" style="54" customWidth="1"/>
    <col min="8" max="8" width="11.421875" style="54" customWidth="1"/>
    <col min="9" max="16384" width="9.140625" style="54" customWidth="1"/>
  </cols>
  <sheetData>
    <row r="1" spans="1:8" ht="12.75">
      <c r="A1" s="118" t="s">
        <v>20</v>
      </c>
      <c r="B1" s="118"/>
      <c r="C1" s="118"/>
      <c r="D1" s="118"/>
      <c r="E1" s="118"/>
      <c r="F1" s="118"/>
      <c r="G1" s="118"/>
      <c r="H1" s="118"/>
    </row>
    <row r="2" spans="1:8" ht="12.75">
      <c r="A2" s="118" t="s">
        <v>21</v>
      </c>
      <c r="B2" s="118"/>
      <c r="C2" s="118"/>
      <c r="D2" s="118"/>
      <c r="E2" s="118"/>
      <c r="F2" s="118"/>
      <c r="G2" s="118"/>
      <c r="H2" s="118"/>
    </row>
    <row r="3" spans="1:8" ht="12.75">
      <c r="A3" s="118" t="s">
        <v>22</v>
      </c>
      <c r="B3" s="118"/>
      <c r="C3" s="118"/>
      <c r="D3" s="118"/>
      <c r="E3" s="118"/>
      <c r="F3" s="118"/>
      <c r="G3" s="118"/>
      <c r="H3" s="118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3" t="s">
        <v>79</v>
      </c>
    </row>
    <row r="6" ht="12.75">
      <c r="A6" s="92" t="s">
        <v>294</v>
      </c>
    </row>
    <row r="7" ht="12.75">
      <c r="F7" s="55" t="s">
        <v>179</v>
      </c>
    </row>
    <row r="8" spans="2:8" ht="12.75">
      <c r="B8" s="55" t="s">
        <v>72</v>
      </c>
      <c r="C8" s="55" t="s">
        <v>133</v>
      </c>
      <c r="D8" s="55" t="s">
        <v>170</v>
      </c>
      <c r="E8" s="55" t="s">
        <v>172</v>
      </c>
      <c r="F8" s="55" t="s">
        <v>173</v>
      </c>
      <c r="G8" s="55" t="s">
        <v>174</v>
      </c>
      <c r="H8" s="55" t="s">
        <v>74</v>
      </c>
    </row>
    <row r="9" spans="2:8" ht="12.75">
      <c r="B9" s="55" t="s">
        <v>73</v>
      </c>
      <c r="C9" s="55" t="s">
        <v>134</v>
      </c>
      <c r="D9" s="55" t="s">
        <v>171</v>
      </c>
      <c r="E9" s="55" t="s">
        <v>60</v>
      </c>
      <c r="F9" s="55" t="s">
        <v>60</v>
      </c>
      <c r="G9" s="55" t="s">
        <v>194</v>
      </c>
      <c r="H9" s="55"/>
    </row>
    <row r="10" spans="2:8" ht="12.75">
      <c r="B10" s="55"/>
      <c r="C10" s="55"/>
      <c r="D10" s="55"/>
      <c r="E10" s="55"/>
      <c r="F10" s="55"/>
      <c r="G10" s="56"/>
      <c r="H10" s="55"/>
    </row>
    <row r="11" spans="2:8" ht="12.75">
      <c r="B11" s="55" t="s">
        <v>2</v>
      </c>
      <c r="C11" s="55" t="s">
        <v>2</v>
      </c>
      <c r="D11" s="55" t="s">
        <v>2</v>
      </c>
      <c r="E11" s="55" t="s">
        <v>2</v>
      </c>
      <c r="F11" s="55" t="s">
        <v>2</v>
      </c>
      <c r="G11" s="55" t="s">
        <v>2</v>
      </c>
      <c r="H11" s="55" t="s">
        <v>2</v>
      </c>
    </row>
    <row r="13" spans="1:8" ht="12.75">
      <c r="A13" s="81" t="s">
        <v>314</v>
      </c>
      <c r="B13" s="85">
        <v>314667</v>
      </c>
      <c r="C13" s="85">
        <v>-304</v>
      </c>
      <c r="D13" s="85">
        <v>116320</v>
      </c>
      <c r="E13" s="85">
        <v>89288</v>
      </c>
      <c r="F13" s="85">
        <v>2267</v>
      </c>
      <c r="G13" s="85">
        <v>85042</v>
      </c>
      <c r="H13" s="85">
        <f>SUM(B13:G13)</f>
        <v>607280</v>
      </c>
    </row>
    <row r="14" spans="1:8" ht="12.75">
      <c r="A14" s="54" t="s">
        <v>230</v>
      </c>
      <c r="B14" s="85"/>
      <c r="C14" s="85"/>
      <c r="D14" s="85"/>
      <c r="E14" s="85"/>
      <c r="F14" s="85"/>
      <c r="G14" s="85"/>
      <c r="H14" s="85"/>
    </row>
    <row r="15" spans="2:8" ht="12.75">
      <c r="B15" s="85"/>
      <c r="C15" s="85"/>
      <c r="D15" s="85"/>
      <c r="E15" s="85"/>
      <c r="F15" s="85"/>
      <c r="G15" s="85"/>
      <c r="H15" s="85"/>
    </row>
    <row r="16" spans="1:8" ht="12.75">
      <c r="A16" s="65" t="s">
        <v>333</v>
      </c>
      <c r="B16" s="85">
        <v>0</v>
      </c>
      <c r="C16" s="85">
        <v>0</v>
      </c>
      <c r="D16" s="85">
        <v>0</v>
      </c>
      <c r="E16" s="95">
        <f>-7985-1812+224</f>
        <v>-9573</v>
      </c>
      <c r="F16" s="95">
        <v>9504</v>
      </c>
      <c r="G16" s="85">
        <v>16468</v>
      </c>
      <c r="H16" s="85">
        <f>SUM(B16:G16)</f>
        <v>16399</v>
      </c>
    </row>
    <row r="17" spans="1:8" ht="12.75">
      <c r="A17" s="65"/>
      <c r="B17" s="107"/>
      <c r="C17" s="107"/>
      <c r="D17" s="107"/>
      <c r="E17" s="107"/>
      <c r="F17" s="107"/>
      <c r="G17" s="107"/>
      <c r="H17" s="107"/>
    </row>
    <row r="18" spans="1:8" ht="12.75">
      <c r="A18" s="81" t="s">
        <v>314</v>
      </c>
      <c r="B18" s="85"/>
      <c r="C18" s="85"/>
      <c r="D18" s="85"/>
      <c r="E18" s="85"/>
      <c r="F18" s="85"/>
      <c r="G18" s="85"/>
      <c r="H18" s="85"/>
    </row>
    <row r="19" spans="1:8" ht="12.75">
      <c r="A19" s="54" t="s">
        <v>318</v>
      </c>
      <c r="B19" s="85">
        <f aca="true" t="shared" si="0" ref="B19:H19">SUM(B13:B17)</f>
        <v>314667</v>
      </c>
      <c r="C19" s="85">
        <f t="shared" si="0"/>
        <v>-304</v>
      </c>
      <c r="D19" s="85">
        <f t="shared" si="0"/>
        <v>116320</v>
      </c>
      <c r="E19" s="85">
        <f t="shared" si="0"/>
        <v>79715</v>
      </c>
      <c r="F19" s="85">
        <f t="shared" si="0"/>
        <v>11771</v>
      </c>
      <c r="G19" s="85">
        <f t="shared" si="0"/>
        <v>101510</v>
      </c>
      <c r="H19" s="85">
        <f t="shared" si="0"/>
        <v>623679</v>
      </c>
    </row>
    <row r="20" spans="2:8" ht="12.75">
      <c r="B20" s="85"/>
      <c r="C20" s="85"/>
      <c r="D20" s="85"/>
      <c r="E20" s="85"/>
      <c r="F20" s="85"/>
      <c r="G20" s="85"/>
      <c r="H20" s="85"/>
    </row>
    <row r="21" spans="1:8" ht="12.75">
      <c r="A21" s="54" t="s">
        <v>198</v>
      </c>
      <c r="B21" s="85">
        <v>0</v>
      </c>
      <c r="C21" s="85">
        <v>-483</v>
      </c>
      <c r="D21" s="85">
        <v>0</v>
      </c>
      <c r="E21" s="85">
        <v>0</v>
      </c>
      <c r="F21" s="85">
        <v>0</v>
      </c>
      <c r="G21" s="85">
        <v>0</v>
      </c>
      <c r="H21" s="85">
        <f>SUM(B21:G21)</f>
        <v>-483</v>
      </c>
    </row>
    <row r="22" spans="2:8" ht="12.75">
      <c r="B22" s="85"/>
      <c r="C22" s="85"/>
      <c r="D22" s="85"/>
      <c r="E22" s="85"/>
      <c r="F22" s="85"/>
      <c r="G22" s="85"/>
      <c r="H22" s="85"/>
    </row>
    <row r="23" spans="1:8" ht="12.75">
      <c r="A23" s="54" t="s">
        <v>229</v>
      </c>
      <c r="B23" s="85">
        <v>0</v>
      </c>
      <c r="C23" s="85">
        <v>0</v>
      </c>
      <c r="D23" s="85">
        <v>0</v>
      </c>
      <c r="E23" s="85">
        <v>0</v>
      </c>
      <c r="F23" s="85">
        <v>350</v>
      </c>
      <c r="G23" s="85"/>
      <c r="H23" s="85">
        <f>SUM(B23:G23)</f>
        <v>350</v>
      </c>
    </row>
    <row r="24" spans="2:8" ht="12.75">
      <c r="B24" s="85"/>
      <c r="C24" s="85"/>
      <c r="D24" s="85"/>
      <c r="E24" s="85"/>
      <c r="F24" s="85"/>
      <c r="G24" s="85"/>
      <c r="H24" s="85"/>
    </row>
    <row r="25" spans="1:9" ht="12.75">
      <c r="A25" s="65" t="s">
        <v>358</v>
      </c>
      <c r="B25" s="95">
        <v>0</v>
      </c>
      <c r="C25" s="95">
        <v>0</v>
      </c>
      <c r="D25" s="95">
        <v>0</v>
      </c>
      <c r="E25" s="95"/>
      <c r="F25" s="95">
        <v>-752</v>
      </c>
      <c r="G25" s="85">
        <v>752</v>
      </c>
      <c r="H25" s="95">
        <f>SUM(B25:G25)</f>
        <v>0</v>
      </c>
      <c r="I25" s="59"/>
    </row>
    <row r="26" spans="1:9" ht="12.75">
      <c r="A26" s="65"/>
      <c r="B26" s="95"/>
      <c r="C26" s="95"/>
      <c r="D26" s="95"/>
      <c r="E26" s="95"/>
      <c r="F26" s="95"/>
      <c r="G26" s="95"/>
      <c r="H26" s="95"/>
      <c r="I26" s="59"/>
    </row>
    <row r="27" spans="1:9" ht="12.75">
      <c r="A27" s="65" t="s">
        <v>357</v>
      </c>
      <c r="B27" s="95">
        <v>0</v>
      </c>
      <c r="C27" s="95">
        <v>0</v>
      </c>
      <c r="D27" s="95">
        <v>0</v>
      </c>
      <c r="E27" s="95">
        <v>-354</v>
      </c>
      <c r="F27" s="95"/>
      <c r="G27" s="85">
        <f>-E27</f>
        <v>354</v>
      </c>
      <c r="H27" s="95">
        <f>SUM(B27:G27)</f>
        <v>0</v>
      </c>
      <c r="I27" s="59"/>
    </row>
    <row r="28" spans="2:8" ht="12.75">
      <c r="B28" s="85"/>
      <c r="C28" s="85"/>
      <c r="D28" s="85"/>
      <c r="E28" s="85"/>
      <c r="F28" s="85"/>
      <c r="G28" s="85"/>
      <c r="H28" s="85"/>
    </row>
    <row r="29" spans="1:8" ht="12.75">
      <c r="A29" s="81" t="s">
        <v>315</v>
      </c>
      <c r="B29" s="108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f>5318</f>
        <v>5318</v>
      </c>
      <c r="H29" s="110">
        <f>SUM(B29:G29)</f>
        <v>5318</v>
      </c>
    </row>
    <row r="30" spans="1:8" ht="12.75">
      <c r="A30" s="65" t="s">
        <v>319</v>
      </c>
      <c r="B30" s="111"/>
      <c r="C30" s="95"/>
      <c r="D30" s="95"/>
      <c r="E30" s="95"/>
      <c r="F30" s="95"/>
      <c r="G30" s="95"/>
      <c r="H30" s="112"/>
    </row>
    <row r="31" spans="1:8" ht="12.75">
      <c r="A31" s="65"/>
      <c r="B31" s="111"/>
      <c r="C31" s="95"/>
      <c r="D31" s="95"/>
      <c r="E31" s="95"/>
      <c r="F31" s="95"/>
      <c r="G31" s="95"/>
      <c r="H31" s="112"/>
    </row>
    <row r="32" spans="1:8" ht="12.75">
      <c r="A32" s="65" t="s">
        <v>333</v>
      </c>
      <c r="B32" s="113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712</v>
      </c>
      <c r="H32" s="114">
        <f>SUM(B32:G32)</f>
        <v>712</v>
      </c>
    </row>
    <row r="33" spans="1:8" ht="12.75">
      <c r="A33" s="65"/>
      <c r="B33" s="95"/>
      <c r="C33" s="95"/>
      <c r="D33" s="95"/>
      <c r="E33" s="95"/>
      <c r="F33" s="95"/>
      <c r="G33" s="95"/>
      <c r="H33" s="95"/>
    </row>
    <row r="34" spans="1:8" ht="12.75">
      <c r="A34" s="81" t="s">
        <v>320</v>
      </c>
      <c r="B34" s="85">
        <f aca="true" t="shared" si="1" ref="B34:G34">SUM(B29:B32)</f>
        <v>0</v>
      </c>
      <c r="C34" s="85">
        <f t="shared" si="1"/>
        <v>0</v>
      </c>
      <c r="D34" s="85">
        <f t="shared" si="1"/>
        <v>0</v>
      </c>
      <c r="E34" s="85">
        <f t="shared" si="1"/>
        <v>0</v>
      </c>
      <c r="F34" s="85">
        <f t="shared" si="1"/>
        <v>0</v>
      </c>
      <c r="G34" s="85">
        <f t="shared" si="1"/>
        <v>6030</v>
      </c>
      <c r="H34" s="85">
        <f>SUM(B34:G34)</f>
        <v>6030</v>
      </c>
    </row>
    <row r="35" spans="1:8" ht="12.75">
      <c r="A35" s="81"/>
      <c r="B35" s="85"/>
      <c r="C35" s="85"/>
      <c r="D35" s="85"/>
      <c r="E35" s="85"/>
      <c r="F35" s="85"/>
      <c r="G35" s="85"/>
      <c r="H35" s="85"/>
    </row>
    <row r="36" spans="1:8" ht="12.75">
      <c r="A36" s="54" t="s">
        <v>254</v>
      </c>
      <c r="B36" s="85"/>
      <c r="C36" s="85"/>
      <c r="D36" s="85"/>
      <c r="E36" s="85"/>
      <c r="F36" s="85"/>
      <c r="G36" s="85"/>
      <c r="H36" s="85"/>
    </row>
    <row r="37" spans="1:8" ht="12.75">
      <c r="A37" s="98" t="s">
        <v>316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-11302</v>
      </c>
      <c r="H37" s="85">
        <f>SUM(B37:G37)</f>
        <v>-11302</v>
      </c>
    </row>
    <row r="38" spans="1:8" ht="12.75">
      <c r="A38" s="98"/>
      <c r="B38" s="85"/>
      <c r="C38" s="85"/>
      <c r="D38" s="85"/>
      <c r="E38" s="85"/>
      <c r="F38" s="85"/>
      <c r="G38" s="85"/>
      <c r="H38" s="85"/>
    </row>
    <row r="39" spans="1:8" ht="12.75">
      <c r="A39" s="54" t="s">
        <v>317</v>
      </c>
      <c r="B39" s="115">
        <f>SUM(B19:B37)</f>
        <v>314667</v>
      </c>
      <c r="C39" s="115">
        <f>SUM(C19:C37)</f>
        <v>-787</v>
      </c>
      <c r="D39" s="115">
        <f>SUM(D19:D37)</f>
        <v>116320</v>
      </c>
      <c r="E39" s="115">
        <f>SUM(E19:E37)</f>
        <v>79361</v>
      </c>
      <c r="F39" s="115">
        <f>SUM(F19:F37)</f>
        <v>11369</v>
      </c>
      <c r="G39" s="115">
        <f>SUM(G19:G37)-G34</f>
        <v>97344</v>
      </c>
      <c r="H39" s="115">
        <f>SUM(H19:H37)-H34</f>
        <v>618274</v>
      </c>
    </row>
    <row r="40" spans="1:8" ht="12.75">
      <c r="A40" s="98"/>
      <c r="B40" s="85"/>
      <c r="C40" s="85"/>
      <c r="D40" s="85"/>
      <c r="E40" s="85"/>
      <c r="F40" s="85"/>
      <c r="G40" s="85"/>
      <c r="H40" s="85"/>
    </row>
    <row r="41" spans="1:8" ht="12.75">
      <c r="A41" s="98"/>
      <c r="B41" s="85"/>
      <c r="C41" s="85"/>
      <c r="D41" s="85"/>
      <c r="E41" s="85"/>
      <c r="F41" s="85"/>
      <c r="G41" s="85"/>
      <c r="H41" s="85"/>
    </row>
    <row r="42" spans="1:8" ht="12.75">
      <c r="A42" s="81" t="s">
        <v>197</v>
      </c>
      <c r="B42" s="85">
        <v>314667</v>
      </c>
      <c r="C42" s="85">
        <v>-787</v>
      </c>
      <c r="D42" s="85">
        <v>116320</v>
      </c>
      <c r="E42" s="85">
        <v>89158</v>
      </c>
      <c r="F42" s="85">
        <v>1865</v>
      </c>
      <c r="G42" s="85">
        <v>79940</v>
      </c>
      <c r="H42" s="85">
        <f>SUM(B42:G42)</f>
        <v>601163</v>
      </c>
    </row>
    <row r="43" spans="1:8" ht="12.75">
      <c r="A43" s="54" t="s">
        <v>230</v>
      </c>
      <c r="B43" s="85"/>
      <c r="C43" s="85"/>
      <c r="D43" s="85"/>
      <c r="E43" s="85"/>
      <c r="F43" s="85"/>
      <c r="G43" s="85"/>
      <c r="H43" s="85"/>
    </row>
    <row r="44" spans="2:8" ht="12.75">
      <c r="B44" s="85"/>
      <c r="C44" s="85"/>
      <c r="D44" s="85"/>
      <c r="E44" s="85"/>
      <c r="F44" s="85"/>
      <c r="G44" s="85"/>
      <c r="H44" s="85"/>
    </row>
    <row r="45" spans="1:8" ht="12.75">
      <c r="A45" s="81" t="s">
        <v>372</v>
      </c>
      <c r="B45" s="95">
        <v>0</v>
      </c>
      <c r="C45" s="95">
        <v>0</v>
      </c>
      <c r="D45" s="95">
        <v>0</v>
      </c>
      <c r="E45" s="95">
        <v>-9797</v>
      </c>
      <c r="F45" s="95">
        <v>9504</v>
      </c>
      <c r="G45" s="95">
        <v>17404</v>
      </c>
      <c r="H45" s="95">
        <f>SUM(B45:G45)</f>
        <v>17111</v>
      </c>
    </row>
    <row r="46" spans="1:8" ht="12.75">
      <c r="A46" s="81"/>
      <c r="B46" s="95"/>
      <c r="C46" s="95"/>
      <c r="D46" s="95"/>
      <c r="E46" s="95"/>
      <c r="F46" s="95"/>
      <c r="G46" s="95"/>
      <c r="H46" s="107"/>
    </row>
    <row r="47" spans="1:8" ht="12.75">
      <c r="A47" s="81" t="s">
        <v>197</v>
      </c>
      <c r="B47" s="109">
        <f aca="true" t="shared" si="2" ref="B47:G47">SUM(B42:B45)</f>
        <v>314667</v>
      </c>
      <c r="C47" s="109">
        <f t="shared" si="2"/>
        <v>-787</v>
      </c>
      <c r="D47" s="109">
        <f t="shared" si="2"/>
        <v>116320</v>
      </c>
      <c r="E47" s="109">
        <f t="shared" si="2"/>
        <v>79361</v>
      </c>
      <c r="F47" s="109">
        <f t="shared" si="2"/>
        <v>11369</v>
      </c>
      <c r="G47" s="109">
        <f t="shared" si="2"/>
        <v>97344</v>
      </c>
      <c r="H47" s="95">
        <f>SUM(B47:G47)</f>
        <v>618274</v>
      </c>
    </row>
    <row r="48" spans="1:8" ht="12.75">
      <c r="A48" s="54" t="s">
        <v>318</v>
      </c>
      <c r="B48" s="95"/>
      <c r="C48" s="95"/>
      <c r="D48" s="95"/>
      <c r="E48" s="95"/>
      <c r="F48" s="95"/>
      <c r="G48" s="95"/>
      <c r="H48" s="95"/>
    </row>
    <row r="49" spans="2:8" ht="12.75">
      <c r="B49" s="95"/>
      <c r="C49" s="95"/>
      <c r="D49" s="95"/>
      <c r="E49" s="95"/>
      <c r="F49" s="95"/>
      <c r="G49" s="95"/>
      <c r="H49" s="95"/>
    </row>
    <row r="50" spans="1:8" ht="12.75">
      <c r="A50" s="54" t="s">
        <v>198</v>
      </c>
      <c r="B50" s="85">
        <v>0</v>
      </c>
      <c r="C50" s="85">
        <v>-422</v>
      </c>
      <c r="D50" s="85">
        <v>0</v>
      </c>
      <c r="E50" s="85">
        <v>0</v>
      </c>
      <c r="F50" s="85">
        <v>0</v>
      </c>
      <c r="G50" s="85">
        <v>0</v>
      </c>
      <c r="H50" s="85">
        <f>SUM(B50:G50)</f>
        <v>-422</v>
      </c>
    </row>
    <row r="51" spans="2:8" ht="12.75">
      <c r="B51" s="85"/>
      <c r="C51" s="85"/>
      <c r="D51" s="85"/>
      <c r="E51" s="85"/>
      <c r="F51" s="85"/>
      <c r="G51" s="85"/>
      <c r="H51" s="85"/>
    </row>
    <row r="52" spans="1:8" ht="12.75" hidden="1">
      <c r="A52" s="54" t="s">
        <v>75</v>
      </c>
      <c r="B52" s="85"/>
      <c r="C52" s="85"/>
      <c r="D52" s="85"/>
      <c r="E52" s="85">
        <v>0</v>
      </c>
      <c r="F52" s="85"/>
      <c r="G52" s="85">
        <v>0</v>
      </c>
      <c r="H52" s="85">
        <f>SUM(B52:G52)</f>
        <v>0</v>
      </c>
    </row>
    <row r="53" spans="1:8" ht="12.75" hidden="1">
      <c r="A53" s="54" t="s">
        <v>76</v>
      </c>
      <c r="B53" s="85"/>
      <c r="C53" s="85"/>
      <c r="D53" s="85"/>
      <c r="E53" s="85"/>
      <c r="F53" s="85"/>
      <c r="G53" s="85"/>
      <c r="H53" s="85"/>
    </row>
    <row r="54" spans="2:8" ht="12.75" hidden="1">
      <c r="B54" s="85"/>
      <c r="C54" s="85"/>
      <c r="D54" s="85"/>
      <c r="E54" s="85"/>
      <c r="F54" s="85"/>
      <c r="G54" s="85"/>
      <c r="H54" s="85"/>
    </row>
    <row r="55" spans="1:8" ht="12.75">
      <c r="A55" s="54" t="s">
        <v>229</v>
      </c>
      <c r="B55" s="85">
        <v>0</v>
      </c>
      <c r="C55" s="85">
        <v>0</v>
      </c>
      <c r="D55" s="85">
        <v>0</v>
      </c>
      <c r="E55" s="85">
        <v>0</v>
      </c>
      <c r="F55" s="85">
        <v>80</v>
      </c>
      <c r="G55" s="85">
        <v>0</v>
      </c>
      <c r="H55" s="85">
        <f>SUM(B55:G55)</f>
        <v>80</v>
      </c>
    </row>
    <row r="56" spans="2:8" ht="12.75">
      <c r="B56" s="85"/>
      <c r="C56" s="85"/>
      <c r="D56" s="85"/>
      <c r="E56" s="85"/>
      <c r="F56" s="85"/>
      <c r="G56" s="85"/>
      <c r="H56" s="85"/>
    </row>
    <row r="57" spans="1:8" ht="12.75">
      <c r="A57" s="65" t="s">
        <v>357</v>
      </c>
      <c r="B57" s="85">
        <v>0</v>
      </c>
      <c r="C57" s="85">
        <v>0</v>
      </c>
      <c r="D57" s="85">
        <v>0</v>
      </c>
      <c r="E57" s="85">
        <v>-224</v>
      </c>
      <c r="F57" s="85">
        <v>0</v>
      </c>
      <c r="G57" s="85">
        <f>-E57</f>
        <v>224</v>
      </c>
      <c r="H57" s="85">
        <f>SUM(B57:G57)</f>
        <v>0</v>
      </c>
    </row>
    <row r="58" spans="2:8" ht="12.75">
      <c r="B58" s="85"/>
      <c r="C58" s="85"/>
      <c r="D58" s="85"/>
      <c r="E58" s="85"/>
      <c r="F58" s="85"/>
      <c r="G58" s="85"/>
      <c r="H58" s="85"/>
    </row>
    <row r="59" spans="1:8" ht="12.75">
      <c r="A59" s="81" t="s">
        <v>373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6891</v>
      </c>
      <c r="H59" s="85">
        <f>SUM(B59:G59)</f>
        <v>6891</v>
      </c>
    </row>
    <row r="60" spans="2:8" ht="12.75" hidden="1">
      <c r="B60" s="85"/>
      <c r="C60" s="85"/>
      <c r="D60" s="85"/>
      <c r="E60" s="85"/>
      <c r="F60" s="85"/>
      <c r="G60" s="85"/>
      <c r="H60" s="85"/>
    </row>
    <row r="61" spans="1:8" ht="12.75" hidden="1">
      <c r="A61" s="54" t="s">
        <v>178</v>
      </c>
      <c r="B61" s="85"/>
      <c r="C61" s="85"/>
      <c r="D61" s="85"/>
      <c r="E61" s="85"/>
      <c r="F61" s="85">
        <v>0</v>
      </c>
      <c r="G61" s="85">
        <v>0</v>
      </c>
      <c r="H61" s="85">
        <f>SUM(B61:G61)</f>
        <v>0</v>
      </c>
    </row>
    <row r="62" spans="2:8" ht="12.75" hidden="1">
      <c r="B62" s="85"/>
      <c r="C62" s="85"/>
      <c r="D62" s="85"/>
      <c r="E62" s="85"/>
      <c r="F62" s="85"/>
      <c r="G62" s="85"/>
      <c r="H62" s="85"/>
    </row>
    <row r="63" spans="2:8" ht="12.75">
      <c r="B63" s="85"/>
      <c r="C63" s="85"/>
      <c r="D63" s="85"/>
      <c r="E63" s="85"/>
      <c r="F63" s="85"/>
      <c r="G63" s="85"/>
      <c r="H63" s="85"/>
    </row>
    <row r="64" spans="1:8" ht="12.75">
      <c r="A64" s="54" t="s">
        <v>254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-4514</v>
      </c>
      <c r="H64" s="85">
        <f>SUM(B64:G64)</f>
        <v>-4514</v>
      </c>
    </row>
    <row r="65" spans="1:8" ht="12.75">
      <c r="A65" s="98" t="s">
        <v>255</v>
      </c>
      <c r="B65" s="85"/>
      <c r="C65" s="85"/>
      <c r="D65" s="85"/>
      <c r="E65" s="85"/>
      <c r="F65" s="85"/>
      <c r="G65" s="85"/>
      <c r="H65" s="85"/>
    </row>
    <row r="66" spans="2:8" ht="12.75">
      <c r="B66" s="85"/>
      <c r="C66" s="85"/>
      <c r="D66" s="85"/>
      <c r="E66" s="85"/>
      <c r="F66" s="85"/>
      <c r="G66" s="85"/>
      <c r="H66" s="85"/>
    </row>
    <row r="67" spans="1:8" ht="13.5" thickBot="1">
      <c r="A67" s="81" t="s">
        <v>295</v>
      </c>
      <c r="B67" s="116">
        <f>SUM(B47:B64)</f>
        <v>314667</v>
      </c>
      <c r="C67" s="116">
        <f aca="true" t="shared" si="3" ref="C67:H67">SUM(C47:C64)</f>
        <v>-1209</v>
      </c>
      <c r="D67" s="116">
        <f t="shared" si="3"/>
        <v>116320</v>
      </c>
      <c r="E67" s="116">
        <f>SUM(E47:E64)</f>
        <v>79137</v>
      </c>
      <c r="F67" s="116">
        <f t="shared" si="3"/>
        <v>11449</v>
      </c>
      <c r="G67" s="116">
        <f>SUM(G47:G64)</f>
        <v>99945</v>
      </c>
      <c r="H67" s="116">
        <f t="shared" si="3"/>
        <v>620309</v>
      </c>
    </row>
    <row r="68" ht="13.5" thickTop="1"/>
    <row r="75" ht="12.75">
      <c r="A75" s="48" t="s">
        <v>278</v>
      </c>
    </row>
    <row r="76" ht="12.75">
      <c r="A76" s="2" t="s">
        <v>279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75" zoomScaleSheetLayoutView="75" workbookViewId="0" topLeftCell="A1">
      <selection activeCell="C19" sqref="C19"/>
    </sheetView>
  </sheetViews>
  <sheetFormatPr defaultColWidth="9.140625" defaultRowHeight="12.75"/>
  <cols>
    <col min="1" max="1" width="47.28125" style="54" customWidth="1"/>
    <col min="2" max="2" width="16.7109375" style="54" customWidth="1"/>
    <col min="3" max="3" width="15.421875" style="54" bestFit="1" customWidth="1"/>
    <col min="4" max="4" width="2.8515625" style="54" customWidth="1"/>
    <col min="5" max="5" width="15.421875" style="54" customWidth="1"/>
    <col min="6" max="16384" width="9.140625" style="54" customWidth="1"/>
  </cols>
  <sheetData>
    <row r="1" spans="1:14" ht="12.75">
      <c r="A1" s="118" t="s">
        <v>20</v>
      </c>
      <c r="B1" s="118"/>
      <c r="C1" s="118"/>
      <c r="D1" s="118"/>
      <c r="E1" s="118"/>
      <c r="F1" s="118"/>
      <c r="G1" s="19"/>
      <c r="H1" s="19"/>
      <c r="I1" s="19"/>
      <c r="J1" s="19"/>
      <c r="K1" s="19"/>
      <c r="L1" s="19"/>
      <c r="M1" s="19"/>
      <c r="N1" s="19"/>
    </row>
    <row r="2" spans="1:14" ht="12.75">
      <c r="A2" s="118" t="s">
        <v>21</v>
      </c>
      <c r="B2" s="118"/>
      <c r="C2" s="118"/>
      <c r="D2" s="118"/>
      <c r="E2" s="118"/>
      <c r="F2" s="118"/>
      <c r="G2" s="19"/>
      <c r="H2" s="19"/>
      <c r="I2" s="19"/>
      <c r="J2" s="19"/>
      <c r="K2" s="19"/>
      <c r="L2" s="19"/>
      <c r="M2" s="19"/>
      <c r="N2" s="19"/>
    </row>
    <row r="3" spans="1:14" ht="12.75">
      <c r="A3" s="118" t="s">
        <v>22</v>
      </c>
      <c r="B3" s="118"/>
      <c r="C3" s="118"/>
      <c r="D3" s="118"/>
      <c r="E3" s="118"/>
      <c r="F3" s="118"/>
      <c r="G3" s="19"/>
      <c r="H3" s="19"/>
      <c r="I3" s="19"/>
      <c r="J3" s="19"/>
      <c r="K3" s="19"/>
      <c r="L3" s="19"/>
      <c r="M3" s="19"/>
      <c r="N3" s="19"/>
    </row>
    <row r="4" spans="1:1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" ht="12.75">
      <c r="A5" s="53" t="s">
        <v>78</v>
      </c>
      <c r="B5" s="53"/>
    </row>
    <row r="6" spans="1:2" ht="12.75">
      <c r="A6" s="92" t="s">
        <v>290</v>
      </c>
      <c r="B6" s="53"/>
    </row>
    <row r="7" spans="3:5" ht="12.75">
      <c r="C7" s="56" t="s">
        <v>296</v>
      </c>
      <c r="D7" s="56"/>
      <c r="E7" s="56" t="s">
        <v>296</v>
      </c>
    </row>
    <row r="8" spans="3:5" ht="12.75">
      <c r="C8" s="56" t="s">
        <v>297</v>
      </c>
      <c r="D8" s="56"/>
      <c r="E8" s="56" t="s">
        <v>366</v>
      </c>
    </row>
    <row r="9" spans="3:5" ht="12.75">
      <c r="C9" s="55" t="s">
        <v>2</v>
      </c>
      <c r="D9" s="55"/>
      <c r="E9" s="55" t="s">
        <v>2</v>
      </c>
    </row>
    <row r="10" spans="1:5" ht="12.75">
      <c r="A10" s="54" t="s">
        <v>213</v>
      </c>
      <c r="C10" s="51"/>
      <c r="D10" s="51"/>
      <c r="E10" s="51"/>
    </row>
    <row r="12" spans="1:5" ht="12.75">
      <c r="A12" s="54" t="s">
        <v>67</v>
      </c>
      <c r="C12" s="59">
        <v>13787</v>
      </c>
      <c r="D12" s="59"/>
      <c r="E12" s="59">
        <f>15962-93</f>
        <v>15869</v>
      </c>
    </row>
    <row r="13" spans="3:5" ht="12.75">
      <c r="C13" s="59"/>
      <c r="D13" s="59"/>
      <c r="E13" s="59"/>
    </row>
    <row r="14" spans="1:5" ht="12.75">
      <c r="A14" s="54" t="s">
        <v>204</v>
      </c>
      <c r="C14" s="59"/>
      <c r="D14" s="59"/>
      <c r="E14" s="59"/>
    </row>
    <row r="15" spans="3:5" ht="12.75">
      <c r="C15" s="59"/>
      <c r="D15" s="59"/>
      <c r="E15" s="59"/>
    </row>
    <row r="16" spans="1:5" ht="12.75">
      <c r="A16" s="54" t="s">
        <v>224</v>
      </c>
      <c r="C16" s="59">
        <v>12844</v>
      </c>
      <c r="D16" s="59"/>
      <c r="E16" s="59">
        <v>16870</v>
      </c>
    </row>
    <row r="17" spans="1:5" ht="12.75">
      <c r="A17" s="54" t="s">
        <v>225</v>
      </c>
      <c r="C17" s="57">
        <v>3062</v>
      </c>
      <c r="D17" s="59"/>
      <c r="E17" s="57">
        <v>2812</v>
      </c>
    </row>
    <row r="18" spans="3:5" ht="12.75">
      <c r="C18" s="59"/>
      <c r="D18" s="59"/>
      <c r="E18" s="59"/>
    </row>
    <row r="19" spans="1:5" ht="12.75">
      <c r="A19" s="54" t="s">
        <v>205</v>
      </c>
      <c r="C19" s="59">
        <f>SUM(C12:C17)</f>
        <v>29693</v>
      </c>
      <c r="D19" s="59"/>
      <c r="E19" s="59">
        <f>SUM(E12:E17)</f>
        <v>35551</v>
      </c>
    </row>
    <row r="20" spans="3:5" ht="12.75">
      <c r="C20" s="59"/>
      <c r="D20" s="59"/>
      <c r="E20" s="59"/>
    </row>
    <row r="21" spans="1:5" ht="12.75">
      <c r="A21" s="81" t="s">
        <v>227</v>
      </c>
      <c r="C21" s="59">
        <f>11362-126</f>
        <v>11236</v>
      </c>
      <c r="D21" s="59"/>
      <c r="E21" s="59">
        <v>4098</v>
      </c>
    </row>
    <row r="22" spans="1:5" ht="12.75">
      <c r="A22" s="81" t="s">
        <v>226</v>
      </c>
      <c r="C22" s="57">
        <f>-2996-503</f>
        <v>-3499</v>
      </c>
      <c r="D22" s="59"/>
      <c r="E22" s="57">
        <f>-12017+93</f>
        <v>-11924</v>
      </c>
    </row>
    <row r="23" spans="3:5" ht="12.75">
      <c r="C23" s="59"/>
      <c r="D23" s="59"/>
      <c r="E23" s="59"/>
    </row>
    <row r="24" spans="1:5" ht="12.75">
      <c r="A24" s="54" t="s">
        <v>206</v>
      </c>
      <c r="C24" s="59">
        <f>SUM(C19:C22)</f>
        <v>37430</v>
      </c>
      <c r="D24" s="59"/>
      <c r="E24" s="59">
        <f>SUM(E19:E22)</f>
        <v>27725</v>
      </c>
    </row>
    <row r="25" spans="3:5" ht="12.75">
      <c r="C25" s="59"/>
      <c r="D25" s="59"/>
      <c r="E25" s="59"/>
    </row>
    <row r="26" spans="1:5" ht="12.75">
      <c r="A26" s="54" t="s">
        <v>207</v>
      </c>
      <c r="C26" s="59">
        <v>-3200</v>
      </c>
      <c r="D26" s="59"/>
      <c r="E26" s="59">
        <v>-4137</v>
      </c>
    </row>
    <row r="27" spans="1:5" ht="12.75">
      <c r="A27" s="54" t="s">
        <v>208</v>
      </c>
      <c r="C27" s="59">
        <v>-6840</v>
      </c>
      <c r="D27" s="59"/>
      <c r="E27" s="59">
        <v>-13393</v>
      </c>
    </row>
    <row r="28" spans="3:5" ht="12.75">
      <c r="C28" s="59"/>
      <c r="D28" s="59"/>
      <c r="E28" s="59"/>
    </row>
    <row r="29" spans="1:5" ht="12.75">
      <c r="A29" s="81" t="s">
        <v>346</v>
      </c>
      <c r="C29" s="82">
        <f>SUM(C24:C27)</f>
        <v>27390</v>
      </c>
      <c r="D29" s="59"/>
      <c r="E29" s="82">
        <f>SUM(E24:E27)</f>
        <v>10195</v>
      </c>
    </row>
    <row r="30" spans="1:5" ht="12.75">
      <c r="A30" s="81"/>
      <c r="C30" s="59"/>
      <c r="D30" s="59"/>
      <c r="E30" s="59"/>
    </row>
    <row r="31" spans="1:5" ht="12.75">
      <c r="A31" s="81" t="s">
        <v>214</v>
      </c>
      <c r="C31" s="59"/>
      <c r="D31" s="59"/>
      <c r="E31" s="59"/>
    </row>
    <row r="32" spans="3:5" ht="12.75">
      <c r="C32" s="59"/>
      <c r="D32" s="59"/>
      <c r="E32" s="59"/>
    </row>
    <row r="33" spans="1:5" ht="12.75">
      <c r="A33" s="54" t="s">
        <v>209</v>
      </c>
      <c r="C33" s="59">
        <v>708</v>
      </c>
      <c r="D33" s="59"/>
      <c r="E33" s="59">
        <v>1015</v>
      </c>
    </row>
    <row r="34" spans="1:5" ht="12.75">
      <c r="A34" s="54" t="s">
        <v>287</v>
      </c>
      <c r="C34" s="59">
        <v>0</v>
      </c>
      <c r="D34" s="59"/>
      <c r="E34" s="59">
        <v>2020</v>
      </c>
    </row>
    <row r="35" spans="1:5" ht="12.75">
      <c r="A35" s="54" t="s">
        <v>247</v>
      </c>
      <c r="C35" s="59">
        <v>680</v>
      </c>
      <c r="D35" s="59"/>
      <c r="E35" s="59">
        <v>61</v>
      </c>
    </row>
    <row r="36" spans="1:5" ht="12.75">
      <c r="A36" s="54" t="s">
        <v>286</v>
      </c>
      <c r="C36" s="59">
        <v>0</v>
      </c>
      <c r="D36" s="59"/>
      <c r="E36" s="59">
        <v>226</v>
      </c>
    </row>
    <row r="37" spans="1:5" ht="12.75">
      <c r="A37" s="54" t="s">
        <v>210</v>
      </c>
      <c r="C37" s="59">
        <v>-5855</v>
      </c>
      <c r="D37" s="59"/>
      <c r="E37" s="59">
        <v>-8036</v>
      </c>
    </row>
    <row r="38" spans="1:5" ht="12.75">
      <c r="A38" s="54" t="s">
        <v>211</v>
      </c>
      <c r="C38" s="59">
        <v>-2907</v>
      </c>
      <c r="D38" s="59"/>
      <c r="E38" s="59">
        <v>-2686</v>
      </c>
    </row>
    <row r="39" spans="1:5" ht="12.75">
      <c r="A39" s="81" t="s">
        <v>212</v>
      </c>
      <c r="C39" s="59">
        <v>-1197</v>
      </c>
      <c r="D39" s="59"/>
      <c r="E39" s="59">
        <v>-10065</v>
      </c>
    </row>
    <row r="40" spans="1:5" ht="12.75">
      <c r="A40" s="65" t="s">
        <v>283</v>
      </c>
      <c r="C40" s="59"/>
      <c r="D40" s="59"/>
      <c r="E40" s="59"/>
    </row>
    <row r="41" spans="1:5" ht="12.75">
      <c r="A41" s="65" t="s">
        <v>284</v>
      </c>
      <c r="C41" s="59">
        <v>-1269</v>
      </c>
      <c r="D41" s="59"/>
      <c r="E41" s="59">
        <v>-1170</v>
      </c>
    </row>
    <row r="42" spans="1:5" ht="12.75">
      <c r="A42" s="65"/>
      <c r="C42" s="59"/>
      <c r="D42" s="59"/>
      <c r="E42" s="59"/>
    </row>
    <row r="43" spans="1:5" ht="12.75">
      <c r="A43" s="81" t="s">
        <v>256</v>
      </c>
      <c r="C43" s="82">
        <f>SUM(C33:C41)</f>
        <v>-9840</v>
      </c>
      <c r="D43" s="59"/>
      <c r="E43" s="82">
        <f>SUM(E33:E41)</f>
        <v>-18635</v>
      </c>
    </row>
    <row r="44" spans="1:5" ht="12.75">
      <c r="A44" s="81"/>
      <c r="C44" s="59"/>
      <c r="D44" s="59"/>
      <c r="E44" s="59"/>
    </row>
    <row r="45" spans="1:5" ht="12.75">
      <c r="A45" s="81" t="s">
        <v>215</v>
      </c>
      <c r="C45" s="59"/>
      <c r="D45" s="59"/>
      <c r="E45" s="59"/>
    </row>
    <row r="46" spans="1:5" ht="12.75">
      <c r="A46" s="81"/>
      <c r="C46" s="59"/>
      <c r="D46" s="59"/>
      <c r="E46" s="59"/>
    </row>
    <row r="47" spans="1:5" ht="12.75">
      <c r="A47" s="65" t="s">
        <v>298</v>
      </c>
      <c r="C47" s="59">
        <v>0</v>
      </c>
      <c r="D47" s="59"/>
      <c r="E47" s="59">
        <v>3873</v>
      </c>
    </row>
    <row r="48" spans="1:5" ht="12.75">
      <c r="A48" s="81" t="s">
        <v>347</v>
      </c>
      <c r="C48" s="59">
        <f>-10731-726</f>
        <v>-11457</v>
      </c>
      <c r="D48" s="59"/>
      <c r="E48" s="59">
        <v>25311</v>
      </c>
    </row>
    <row r="49" spans="1:5" ht="12.75">
      <c r="A49" s="65" t="s">
        <v>285</v>
      </c>
      <c r="C49" s="59">
        <v>33365</v>
      </c>
      <c r="D49" s="59"/>
      <c r="E49" s="59">
        <v>1800</v>
      </c>
    </row>
    <row r="50" spans="1:5" ht="12.75">
      <c r="A50" s="65" t="s">
        <v>216</v>
      </c>
      <c r="C50" s="59">
        <v>-40283</v>
      </c>
      <c r="D50" s="59"/>
      <c r="E50" s="59">
        <v>-10051</v>
      </c>
    </row>
    <row r="51" spans="1:5" ht="12.75">
      <c r="A51" s="81" t="s">
        <v>248</v>
      </c>
      <c r="C51" s="59">
        <v>-4514</v>
      </c>
      <c r="D51" s="59"/>
      <c r="E51" s="59">
        <v>-11302</v>
      </c>
    </row>
    <row r="52" spans="1:5" ht="12.75">
      <c r="A52" s="81" t="s">
        <v>217</v>
      </c>
      <c r="C52" s="59">
        <v>-3780</v>
      </c>
      <c r="D52" s="59"/>
      <c r="E52" s="59">
        <v>-2520</v>
      </c>
    </row>
    <row r="53" spans="1:5" ht="12.75">
      <c r="A53" s="81" t="s">
        <v>218</v>
      </c>
      <c r="C53" s="59">
        <v>-422</v>
      </c>
      <c r="D53" s="59"/>
      <c r="E53" s="59">
        <v>-483</v>
      </c>
    </row>
    <row r="54" spans="1:5" ht="12.75">
      <c r="A54" s="81"/>
      <c r="C54" s="59"/>
      <c r="D54" s="59"/>
      <c r="E54" s="59"/>
    </row>
    <row r="55" spans="1:5" ht="12.75">
      <c r="A55" s="54" t="s">
        <v>257</v>
      </c>
      <c r="C55" s="82">
        <f>SUM(C48:C53)</f>
        <v>-27091</v>
      </c>
      <c r="D55" s="59"/>
      <c r="E55" s="82">
        <f>SUM(E47:E53)</f>
        <v>6628</v>
      </c>
    </row>
    <row r="57" spans="1:5" ht="12.75">
      <c r="A57" s="54" t="s">
        <v>157</v>
      </c>
      <c r="C57" s="54">
        <f>+C29+C43+C55</f>
        <v>-9541</v>
      </c>
      <c r="E57" s="54">
        <f>+E29+E43+E55</f>
        <v>-1812</v>
      </c>
    </row>
    <row r="59" spans="1:5" ht="12.75">
      <c r="A59" s="54" t="s">
        <v>200</v>
      </c>
      <c r="C59" s="54">
        <v>20128</v>
      </c>
      <c r="E59" s="54">
        <v>21957</v>
      </c>
    </row>
    <row r="60" spans="1:5" ht="12.75">
      <c r="A60" s="54" t="s">
        <v>299</v>
      </c>
      <c r="C60" s="54">
        <v>126</v>
      </c>
      <c r="E60" s="54">
        <v>-17</v>
      </c>
    </row>
    <row r="62" spans="1:5" ht="13.5" thickBot="1">
      <c r="A62" s="54" t="s">
        <v>201</v>
      </c>
      <c r="C62" s="58">
        <f>+C57+C59+C60</f>
        <v>10713</v>
      </c>
      <c r="D62" s="59"/>
      <c r="E62" s="58">
        <f>+E57+E59+E60</f>
        <v>20128</v>
      </c>
    </row>
    <row r="63" ht="13.5" thickTop="1"/>
    <row r="64" ht="12.75">
      <c r="A64" s="54" t="s">
        <v>158</v>
      </c>
    </row>
    <row r="66" spans="1:5" ht="12.75">
      <c r="A66" s="54" t="s">
        <v>159</v>
      </c>
      <c r="C66" s="54">
        <v>2476</v>
      </c>
      <c r="E66" s="54">
        <v>4690</v>
      </c>
    </row>
    <row r="67" spans="1:5" ht="12.75">
      <c r="A67" s="54" t="s">
        <v>160</v>
      </c>
      <c r="C67" s="54">
        <v>8963</v>
      </c>
      <c r="E67" s="54">
        <v>16280</v>
      </c>
    </row>
    <row r="68" spans="1:5" ht="12.75">
      <c r="A68" s="54" t="s">
        <v>161</v>
      </c>
      <c r="C68" s="54">
        <v>-726</v>
      </c>
      <c r="E68" s="54">
        <v>-842</v>
      </c>
    </row>
    <row r="69" spans="3:5" ht="13.5" thickBot="1">
      <c r="C69" s="58">
        <f>SUM(C66:C68)</f>
        <v>10713</v>
      </c>
      <c r="D69" s="59"/>
      <c r="E69" s="58">
        <f>SUM(E66:E68)</f>
        <v>20128</v>
      </c>
    </row>
    <row r="70" ht="13.5" thickTop="1">
      <c r="A70" s="3" t="s">
        <v>288</v>
      </c>
    </row>
    <row r="71" ht="12.75">
      <c r="A71" s="3"/>
    </row>
    <row r="72" spans="1:2" ht="12.75">
      <c r="A72" s="48" t="s">
        <v>81</v>
      </c>
      <c r="B72" s="48"/>
    </row>
    <row r="73" spans="1:2" ht="12.75">
      <c r="A73" s="2" t="s">
        <v>280</v>
      </c>
      <c r="B73" s="2"/>
    </row>
    <row r="74" ht="12.75">
      <c r="A74" s="54" t="s">
        <v>281</v>
      </c>
    </row>
  </sheetData>
  <mergeCells count="3">
    <mergeCell ref="A3:F3"/>
    <mergeCell ref="A2:F2"/>
    <mergeCell ref="A1:F1"/>
  </mergeCells>
  <printOptions/>
  <pageMargins left="0.75" right="0.75" top="1" bottom="0.48" header="0.5" footer="0.5"/>
  <pageSetup horizontalDpi="300" verticalDpi="3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1"/>
  <sheetViews>
    <sheetView zoomScaleSheetLayoutView="75" workbookViewId="0" topLeftCell="A250">
      <selection activeCell="I277" sqref="I277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9"/>
      <c r="K1" s="19"/>
      <c r="L1" s="19"/>
      <c r="M1" s="19"/>
    </row>
    <row r="2" spans="1:13" ht="12" customHeight="1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9"/>
      <c r="K2" s="19"/>
      <c r="L2" s="4"/>
      <c r="M2" s="4"/>
    </row>
    <row r="3" spans="1:13" ht="12" customHeight="1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142</v>
      </c>
    </row>
    <row r="7" spans="1:2" ht="12.75">
      <c r="A7" s="8" t="s">
        <v>91</v>
      </c>
      <c r="B7" s="25" t="s">
        <v>143</v>
      </c>
    </row>
    <row r="8" ht="12.75">
      <c r="A8" s="3"/>
    </row>
    <row r="9" spans="1:11" ht="12.75">
      <c r="A9" s="3"/>
      <c r="B9" s="27" t="s">
        <v>261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 t="s">
        <v>368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262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21" t="s">
        <v>263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264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265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266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27"/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259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258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27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 t="s">
        <v>348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 t="s">
        <v>331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27"/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 t="s">
        <v>273</v>
      </c>
      <c r="C25" s="5"/>
      <c r="D25" s="5"/>
      <c r="E25" s="5"/>
      <c r="F25" s="5"/>
      <c r="G25" s="5"/>
      <c r="H25" s="21"/>
      <c r="I25" s="5"/>
      <c r="J25" s="5"/>
      <c r="K25" s="5"/>
    </row>
    <row r="26" spans="2:11" ht="12.75">
      <c r="B26" s="3" t="s">
        <v>282</v>
      </c>
      <c r="C26" s="5"/>
      <c r="D26" s="5"/>
      <c r="E26" s="5"/>
      <c r="F26" s="5"/>
      <c r="G26" s="5"/>
      <c r="H26" s="21"/>
      <c r="I26" s="5"/>
      <c r="J26" s="5"/>
      <c r="K26" s="5"/>
    </row>
    <row r="27" spans="2:11" ht="12.75">
      <c r="B27" s="3" t="s">
        <v>349</v>
      </c>
      <c r="C27" s="5"/>
      <c r="D27" s="5"/>
      <c r="E27" s="5"/>
      <c r="F27" s="5"/>
      <c r="G27" s="5"/>
      <c r="H27" s="21"/>
      <c r="I27" s="5"/>
      <c r="J27" s="5"/>
      <c r="K27" s="5"/>
    </row>
    <row r="28" spans="2:11" ht="12.75">
      <c r="B28" s="3"/>
      <c r="C28" s="5"/>
      <c r="D28" s="5"/>
      <c r="E28" s="5"/>
      <c r="F28" s="5"/>
      <c r="G28" s="5"/>
      <c r="H28" s="21"/>
      <c r="I28" s="5"/>
      <c r="J28" s="5"/>
      <c r="K28" s="5"/>
    </row>
    <row r="29" spans="2:11" ht="12.75">
      <c r="B29" s="27"/>
      <c r="C29" s="5"/>
      <c r="D29" s="5"/>
      <c r="E29" s="5"/>
      <c r="F29" s="5"/>
      <c r="G29" s="5"/>
      <c r="H29" s="21"/>
      <c r="I29" s="5"/>
      <c r="J29" s="5"/>
      <c r="K29" s="5"/>
    </row>
    <row r="30" spans="2:11" ht="12.75">
      <c r="B30" s="27"/>
      <c r="C30" s="5"/>
      <c r="D30" s="5"/>
      <c r="E30" s="5"/>
      <c r="F30" s="5"/>
      <c r="G30" s="5"/>
      <c r="H30" s="70" t="s">
        <v>237</v>
      </c>
      <c r="I30" s="5"/>
      <c r="J30" s="5"/>
      <c r="K30" s="5"/>
    </row>
    <row r="31" spans="2:11" ht="12.75">
      <c r="B31" s="3"/>
      <c r="C31" s="5"/>
      <c r="D31" s="5"/>
      <c r="E31" s="5"/>
      <c r="F31" s="5"/>
      <c r="G31" s="5"/>
      <c r="H31" s="70" t="s">
        <v>242</v>
      </c>
      <c r="I31" s="5"/>
      <c r="J31" s="5"/>
      <c r="K31" s="5"/>
    </row>
    <row r="32" spans="2:11" ht="12.75">
      <c r="B32" s="3"/>
      <c r="C32" s="5"/>
      <c r="D32" s="5"/>
      <c r="E32" s="5"/>
      <c r="F32" s="62" t="s">
        <v>60</v>
      </c>
      <c r="G32" s="5"/>
      <c r="H32" s="70" t="s">
        <v>243</v>
      </c>
      <c r="I32" s="5"/>
      <c r="J32" s="5"/>
      <c r="K32" s="5"/>
    </row>
    <row r="33" spans="2:11" ht="12.75">
      <c r="B33" s="3"/>
      <c r="C33" s="5"/>
      <c r="D33" s="5"/>
      <c r="E33" s="5"/>
      <c r="F33" s="4" t="s">
        <v>2</v>
      </c>
      <c r="G33" s="5"/>
      <c r="H33" s="21" t="s">
        <v>175</v>
      </c>
      <c r="I33" s="5"/>
      <c r="J33" s="5"/>
      <c r="K33" s="5"/>
    </row>
    <row r="34" spans="2:11" ht="12.75">
      <c r="B34" s="3"/>
      <c r="C34" s="5"/>
      <c r="D34" s="5"/>
      <c r="E34" s="5"/>
      <c r="F34" s="28"/>
      <c r="G34" s="5"/>
      <c r="H34" s="5"/>
      <c r="I34" s="5"/>
      <c r="J34" s="5"/>
      <c r="K34" s="5"/>
    </row>
    <row r="35" spans="2:11" ht="12.75">
      <c r="B35" s="27" t="s">
        <v>219</v>
      </c>
      <c r="C35" s="5"/>
      <c r="D35" s="5"/>
      <c r="E35" s="5"/>
      <c r="F35" s="28">
        <v>286496</v>
      </c>
      <c r="G35" s="5"/>
      <c r="H35" s="72">
        <v>191.74</v>
      </c>
      <c r="I35" s="5"/>
      <c r="J35" s="5"/>
      <c r="K35" s="5"/>
    </row>
    <row r="36" spans="2:11" ht="12.75">
      <c r="B36" s="3" t="s">
        <v>332</v>
      </c>
      <c r="C36" s="5"/>
      <c r="D36" s="5"/>
      <c r="E36" s="5"/>
      <c r="F36" s="28">
        <v>17111</v>
      </c>
      <c r="G36" s="5"/>
      <c r="H36" s="71">
        <v>5.45</v>
      </c>
      <c r="I36" s="5"/>
      <c r="J36" s="5"/>
      <c r="K36" s="5"/>
    </row>
    <row r="37" spans="2:11" ht="13.5" thickBot="1">
      <c r="B37" s="27" t="s">
        <v>220</v>
      </c>
      <c r="C37" s="5"/>
      <c r="D37" s="5"/>
      <c r="E37" s="5"/>
      <c r="F37" s="64">
        <f>SUM(F35:F36)</f>
        <v>303607</v>
      </c>
      <c r="G37" s="5"/>
      <c r="H37" s="73">
        <f>SUM(H35:H36)</f>
        <v>197.19</v>
      </c>
      <c r="I37" s="5"/>
      <c r="J37" s="5"/>
      <c r="K37" s="5"/>
    </row>
    <row r="38" spans="2:11" ht="13.5" thickTop="1">
      <c r="B38" s="3"/>
      <c r="C38" s="5"/>
      <c r="D38" s="5"/>
      <c r="E38" s="5"/>
      <c r="F38" s="30"/>
      <c r="G38" s="5"/>
      <c r="H38" s="5"/>
      <c r="I38" s="5"/>
      <c r="J38" s="5"/>
      <c r="K38" s="5"/>
    </row>
    <row r="39" spans="2:11" ht="12.75">
      <c r="B39" s="27" t="s">
        <v>233</v>
      </c>
      <c r="C39" s="5"/>
      <c r="D39" s="5"/>
      <c r="E39" s="5"/>
      <c r="F39" s="30"/>
      <c r="G39" s="5"/>
      <c r="H39" s="5"/>
      <c r="I39" s="5"/>
      <c r="J39" s="5"/>
      <c r="K39" s="5"/>
    </row>
    <row r="40" spans="2:11" ht="12.75">
      <c r="B40" s="94"/>
      <c r="C40" s="5"/>
      <c r="D40" s="5"/>
      <c r="E40" s="5"/>
      <c r="F40" s="30"/>
      <c r="G40" s="5"/>
      <c r="H40" s="5"/>
      <c r="I40" s="5"/>
      <c r="J40" s="5"/>
      <c r="K40" s="5"/>
    </row>
    <row r="41" spans="1:11" ht="12.75">
      <c r="A41" s="44" t="s">
        <v>92</v>
      </c>
      <c r="B41" s="8" t="s">
        <v>144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44"/>
      <c r="B42" s="8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3" t="s">
        <v>162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44" t="s">
        <v>93</v>
      </c>
      <c r="B45" s="8" t="s">
        <v>145</v>
      </c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21"/>
      <c r="B47" s="27" t="s">
        <v>260</v>
      </c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3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44" t="s">
        <v>94</v>
      </c>
      <c r="B49" s="8" t="s">
        <v>146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21"/>
      <c r="B51" s="27" t="s">
        <v>300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44" t="s">
        <v>95</v>
      </c>
      <c r="B53" s="8" t="s">
        <v>147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21"/>
      <c r="B55" s="27" t="s">
        <v>301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27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44" t="s">
        <v>96</v>
      </c>
      <c r="B57" s="8" t="s">
        <v>148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21"/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21"/>
      <c r="B59" s="27" t="s">
        <v>302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21"/>
      <c r="B60" s="3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21"/>
      <c r="B61" s="27" t="s">
        <v>303</v>
      </c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21"/>
      <c r="B62" s="3" t="s">
        <v>53</v>
      </c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21"/>
      <c r="B63" s="3"/>
      <c r="C63" s="5"/>
      <c r="D63" s="5"/>
      <c r="E63" s="5"/>
      <c r="F63" s="5"/>
      <c r="G63" s="5"/>
      <c r="H63" s="21" t="s">
        <v>48</v>
      </c>
      <c r="I63" s="5"/>
      <c r="J63" s="5"/>
      <c r="K63" s="5"/>
    </row>
    <row r="64" spans="1:11" ht="12.75">
      <c r="A64" s="21"/>
      <c r="C64" s="4" t="s">
        <v>44</v>
      </c>
      <c r="D64" s="4" t="s">
        <v>42</v>
      </c>
      <c r="E64" s="4" t="s">
        <v>46</v>
      </c>
      <c r="G64" s="5"/>
      <c r="H64" s="70" t="s">
        <v>238</v>
      </c>
      <c r="I64" s="5"/>
      <c r="J64" s="5"/>
      <c r="K64" s="5"/>
    </row>
    <row r="65" spans="1:11" ht="12.75">
      <c r="A65" s="21"/>
      <c r="B65" s="34" t="s">
        <v>49</v>
      </c>
      <c r="C65" s="32" t="s">
        <v>45</v>
      </c>
      <c r="D65" s="32" t="s">
        <v>43</v>
      </c>
      <c r="E65" s="32" t="s">
        <v>43</v>
      </c>
      <c r="F65" s="32" t="s">
        <v>47</v>
      </c>
      <c r="G65" s="5"/>
      <c r="H65" s="31" t="s">
        <v>239</v>
      </c>
      <c r="I65" s="5"/>
      <c r="J65" s="5"/>
      <c r="K65" s="5"/>
    </row>
    <row r="66" spans="1:11" ht="12.75">
      <c r="A66" s="21"/>
      <c r="B66" s="6"/>
      <c r="C66" s="4"/>
      <c r="D66" s="4"/>
      <c r="E66" s="5"/>
      <c r="F66" s="5"/>
      <c r="G66" s="5"/>
      <c r="H66" s="5"/>
      <c r="I66" s="5"/>
      <c r="J66" s="5"/>
      <c r="K66" s="5"/>
    </row>
    <row r="67" spans="2:11" ht="12.75">
      <c r="B67" s="27" t="s">
        <v>221</v>
      </c>
      <c r="C67" s="28">
        <v>7000</v>
      </c>
      <c r="D67" s="36">
        <v>0.56</v>
      </c>
      <c r="E67" s="36">
        <v>0.56</v>
      </c>
      <c r="F67" s="36">
        <v>0.56</v>
      </c>
      <c r="G67" s="28"/>
      <c r="H67" s="28">
        <v>3953</v>
      </c>
      <c r="I67" s="5"/>
      <c r="J67" s="5"/>
      <c r="K67" s="5"/>
    </row>
    <row r="68" spans="2:11" ht="12.75">
      <c r="B68" s="27" t="s">
        <v>249</v>
      </c>
      <c r="C68" s="28">
        <v>40000</v>
      </c>
      <c r="D68" s="36">
        <v>0.58</v>
      </c>
      <c r="E68" s="36">
        <v>0.57</v>
      </c>
      <c r="F68" s="36">
        <v>0.575</v>
      </c>
      <c r="G68" s="28"/>
      <c r="H68" s="28">
        <v>23193</v>
      </c>
      <c r="I68" s="5"/>
      <c r="J68" s="5"/>
      <c r="K68" s="5"/>
    </row>
    <row r="69" spans="2:11" ht="12.75">
      <c r="B69" s="27" t="s">
        <v>312</v>
      </c>
      <c r="C69" s="28">
        <v>434800</v>
      </c>
      <c r="D69" s="36">
        <v>0.66</v>
      </c>
      <c r="E69" s="36">
        <v>0.695</v>
      </c>
      <c r="F69" s="36">
        <v>0.6829</v>
      </c>
      <c r="G69" s="28"/>
      <c r="H69" s="28">
        <v>299139</v>
      </c>
      <c r="I69" s="5"/>
      <c r="J69" s="5"/>
      <c r="K69" s="5"/>
    </row>
    <row r="70" spans="2:11" ht="12.75">
      <c r="B70" s="27" t="s">
        <v>313</v>
      </c>
      <c r="C70" s="28">
        <v>130000</v>
      </c>
      <c r="D70" s="36">
        <v>0.72</v>
      </c>
      <c r="E70" s="36">
        <v>0.7331</v>
      </c>
      <c r="F70" s="36">
        <v>0.7281</v>
      </c>
      <c r="G70" s="28"/>
      <c r="H70" s="28">
        <v>95350</v>
      </c>
      <c r="I70" s="5"/>
      <c r="J70" s="5"/>
      <c r="K70" s="5"/>
    </row>
    <row r="71" spans="2:11" ht="12.75">
      <c r="B71" s="6"/>
      <c r="C71" s="37">
        <f>SUM(C67:C70)</f>
        <v>611800</v>
      </c>
      <c r="D71" s="38"/>
      <c r="E71" s="38"/>
      <c r="F71" s="38"/>
      <c r="G71" s="30"/>
      <c r="H71" s="37">
        <f>SUM(H67:H70)</f>
        <v>421635</v>
      </c>
      <c r="I71" s="5"/>
      <c r="J71" s="5"/>
      <c r="K71" s="5"/>
    </row>
    <row r="72" spans="2:11" ht="12.75">
      <c r="B72" s="6"/>
      <c r="C72" s="30"/>
      <c r="D72" s="38"/>
      <c r="E72" s="38"/>
      <c r="F72" s="38"/>
      <c r="G72" s="30"/>
      <c r="H72" s="30"/>
      <c r="I72" s="5"/>
      <c r="J72" s="5"/>
      <c r="K72" s="5"/>
    </row>
    <row r="73" spans="2:11" ht="12.75">
      <c r="B73" s="41" t="s">
        <v>54</v>
      </c>
      <c r="C73" s="30"/>
      <c r="D73" s="38"/>
      <c r="E73" s="38"/>
      <c r="F73" s="38"/>
      <c r="G73" s="30"/>
      <c r="H73" s="30"/>
      <c r="I73" s="5"/>
      <c r="J73" s="5"/>
      <c r="K73" s="5"/>
    </row>
    <row r="74" spans="1:11" ht="12.75">
      <c r="A74" s="21"/>
      <c r="B74" s="6"/>
      <c r="C74" s="4"/>
      <c r="D74" s="33"/>
      <c r="E74" s="33"/>
      <c r="F74" s="33"/>
      <c r="G74" s="5"/>
      <c r="H74" s="35"/>
      <c r="I74" s="5"/>
      <c r="J74" s="5"/>
      <c r="K74" s="5"/>
    </row>
    <row r="75" spans="2:11" ht="12.75">
      <c r="B75" s="27" t="s">
        <v>267</v>
      </c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3" t="s">
        <v>359</v>
      </c>
      <c r="C76" s="5"/>
      <c r="D76" s="5"/>
      <c r="E76" s="5"/>
      <c r="F76" s="5"/>
      <c r="G76" s="5"/>
      <c r="H76" s="5"/>
      <c r="I76" s="5"/>
      <c r="J76" s="5"/>
      <c r="K76" s="5"/>
    </row>
    <row r="77" spans="1:9" ht="12" customHeight="1">
      <c r="A77" s="3"/>
      <c r="B77" s="3" t="s">
        <v>268</v>
      </c>
      <c r="C77" s="5"/>
      <c r="D77" s="5"/>
      <c r="E77" s="5"/>
      <c r="F77" s="5"/>
      <c r="G77" s="5"/>
      <c r="H77" s="5"/>
      <c r="I77" s="5"/>
    </row>
    <row r="78" spans="1:2" ht="12" customHeight="1">
      <c r="A78" s="3"/>
      <c r="B78" s="3" t="s">
        <v>365</v>
      </c>
    </row>
    <row r="79" spans="1:2" ht="12" customHeight="1">
      <c r="A79" s="3"/>
      <c r="B79" s="3"/>
    </row>
    <row r="80" spans="1:2" ht="12" customHeight="1">
      <c r="A80" s="8" t="s">
        <v>97</v>
      </c>
      <c r="B80" s="8" t="s">
        <v>84</v>
      </c>
    </row>
    <row r="81" spans="1:2" ht="12" customHeight="1">
      <c r="A81" s="8"/>
      <c r="B81" s="8"/>
    </row>
    <row r="82" spans="1:2" ht="12" customHeight="1">
      <c r="A82" s="8"/>
      <c r="B82" s="3" t="s">
        <v>271</v>
      </c>
    </row>
    <row r="83" spans="1:8" ht="12" customHeight="1">
      <c r="A83" s="8"/>
      <c r="B83" s="3" t="s">
        <v>272</v>
      </c>
      <c r="F83" s="70"/>
      <c r="H83" s="70"/>
    </row>
    <row r="84" spans="1:8" ht="12" customHeight="1">
      <c r="A84" s="8"/>
      <c r="B84" s="3"/>
      <c r="F84" s="4"/>
      <c r="H84" s="4"/>
    </row>
    <row r="85" spans="1:2" ht="12" customHeight="1">
      <c r="A85" s="44" t="s">
        <v>98</v>
      </c>
      <c r="B85" s="8" t="s">
        <v>149</v>
      </c>
    </row>
    <row r="86" spans="1:2" ht="12" customHeight="1">
      <c r="A86" s="3"/>
      <c r="B86" s="94"/>
    </row>
    <row r="87" spans="1:2" ht="12" customHeight="1">
      <c r="A87" s="21"/>
      <c r="B87" s="27" t="s">
        <v>304</v>
      </c>
    </row>
    <row r="88" ht="12" customHeight="1">
      <c r="B88" s="3"/>
    </row>
    <row r="89" spans="3:9" ht="12" customHeight="1">
      <c r="C89" s="19"/>
      <c r="D89" s="19"/>
      <c r="E89" s="19" t="s">
        <v>180</v>
      </c>
      <c r="F89" s="76" t="s">
        <v>183</v>
      </c>
      <c r="G89" s="77"/>
      <c r="I89" s="77"/>
    </row>
    <row r="90" spans="2:9" ht="12" customHeight="1">
      <c r="B90" s="22"/>
      <c r="C90" s="19" t="s">
        <v>28</v>
      </c>
      <c r="D90" s="19" t="s">
        <v>29</v>
      </c>
      <c r="E90" s="76" t="s">
        <v>181</v>
      </c>
      <c r="F90" s="76" t="s">
        <v>182</v>
      </c>
      <c r="G90" s="25"/>
      <c r="H90" s="86" t="s">
        <v>232</v>
      </c>
      <c r="I90" s="19" t="s">
        <v>185</v>
      </c>
    </row>
    <row r="91" spans="2:9" ht="12" customHeight="1">
      <c r="B91" s="22"/>
      <c r="C91" s="4" t="s">
        <v>2</v>
      </c>
      <c r="D91" s="4" t="s">
        <v>2</v>
      </c>
      <c r="E91" s="4" t="s">
        <v>2</v>
      </c>
      <c r="F91" s="4" t="s">
        <v>2</v>
      </c>
      <c r="G91" s="25"/>
      <c r="H91" s="4" t="s">
        <v>2</v>
      </c>
      <c r="I91" s="4" t="s">
        <v>2</v>
      </c>
    </row>
    <row r="92" spans="2:9" ht="12.75">
      <c r="B92" s="22" t="s">
        <v>32</v>
      </c>
      <c r="F92" s="6"/>
      <c r="I92" s="39"/>
    </row>
    <row r="93" spans="2:9" ht="12.75">
      <c r="B93" s="3" t="s">
        <v>184</v>
      </c>
      <c r="C93" s="2">
        <f>216860-2096-205</f>
        <v>214559</v>
      </c>
      <c r="D93" s="2">
        <v>25216</v>
      </c>
      <c r="E93" s="75">
        <v>13633</v>
      </c>
      <c r="F93" s="75">
        <f>22884-861</f>
        <v>22023</v>
      </c>
      <c r="G93" s="17"/>
      <c r="H93" s="87">
        <v>0</v>
      </c>
      <c r="I93" s="29">
        <f>SUM(C93:H93)</f>
        <v>275431</v>
      </c>
    </row>
    <row r="94" spans="2:9" ht="12.75">
      <c r="B94" s="27" t="s">
        <v>231</v>
      </c>
      <c r="C94" s="2">
        <v>194</v>
      </c>
      <c r="D94" s="87">
        <v>0</v>
      </c>
      <c r="E94" s="88">
        <v>0</v>
      </c>
      <c r="F94" s="88">
        <v>0</v>
      </c>
      <c r="G94" s="17"/>
      <c r="H94" s="2">
        <f>-C94</f>
        <v>-194</v>
      </c>
      <c r="I94" s="90">
        <v>0</v>
      </c>
    </row>
    <row r="95" spans="2:9" ht="13.5" thickBot="1">
      <c r="B95" s="3"/>
      <c r="C95" s="78">
        <f>SUM(C93:C94)</f>
        <v>214753</v>
      </c>
      <c r="D95" s="78">
        <f>SUM(D93:D94)</f>
        <v>25216</v>
      </c>
      <c r="E95" s="78">
        <f>SUM(E93:E94)</f>
        <v>13633</v>
      </c>
      <c r="F95" s="78">
        <f>SUM(F93:F94)</f>
        <v>22023</v>
      </c>
      <c r="G95" s="78"/>
      <c r="H95" s="78">
        <f>SUM(H93:H94)</f>
        <v>-194</v>
      </c>
      <c r="I95" s="78">
        <f>SUM(I93:I94)</f>
        <v>275431</v>
      </c>
    </row>
    <row r="96" spans="6:10" ht="13.5" thickTop="1">
      <c r="F96" s="75"/>
      <c r="G96" s="17"/>
      <c r="H96" s="75"/>
      <c r="J96" s="23"/>
    </row>
    <row r="97" spans="2:10" ht="12.75">
      <c r="B97" s="22" t="s">
        <v>186</v>
      </c>
      <c r="F97" s="75"/>
      <c r="G97" s="17"/>
      <c r="H97" s="75"/>
      <c r="J97" s="23"/>
    </row>
    <row r="98" spans="2:9" ht="12.75">
      <c r="B98" s="2" t="s">
        <v>187</v>
      </c>
      <c r="C98" s="2">
        <f>12064-10-3000+1</f>
        <v>9055</v>
      </c>
      <c r="D98" s="2">
        <v>1463</v>
      </c>
      <c r="E98" s="75">
        <f>-690+24</f>
        <v>-666</v>
      </c>
      <c r="F98" s="75">
        <v>7698</v>
      </c>
      <c r="G98" s="17"/>
      <c r="H98" s="87">
        <v>0</v>
      </c>
      <c r="I98" s="23">
        <f>SUM(C98:H98)</f>
        <v>17550</v>
      </c>
    </row>
    <row r="99" spans="2:9" ht="12.75">
      <c r="B99" s="2" t="s">
        <v>223</v>
      </c>
      <c r="F99" s="75"/>
      <c r="G99" s="17"/>
      <c r="I99" s="84">
        <f>12182-11740-8+156</f>
        <v>590</v>
      </c>
    </row>
    <row r="100" spans="2:9" ht="12.75">
      <c r="B100" s="2" t="s">
        <v>65</v>
      </c>
      <c r="F100" s="75"/>
      <c r="G100" s="17"/>
      <c r="I100" s="23">
        <f>SUM(I98:I99)</f>
        <v>18140</v>
      </c>
    </row>
    <row r="101" spans="2:9" ht="12.75">
      <c r="B101" s="2" t="s">
        <v>190</v>
      </c>
      <c r="F101" s="75"/>
      <c r="G101" s="17"/>
      <c r="I101" s="23">
        <v>-3208</v>
      </c>
    </row>
    <row r="102" spans="2:9" ht="12.75">
      <c r="B102" s="70" t="s">
        <v>222</v>
      </c>
      <c r="F102" s="75"/>
      <c r="G102" s="17"/>
      <c r="I102" s="23">
        <v>5</v>
      </c>
    </row>
    <row r="103" spans="2:9" ht="12.75">
      <c r="B103" s="2" t="s">
        <v>188</v>
      </c>
      <c r="F103" s="75"/>
      <c r="G103" s="17"/>
      <c r="I103" s="23"/>
    </row>
    <row r="104" spans="2:9" ht="12.75">
      <c r="B104" s="2" t="s">
        <v>191</v>
      </c>
      <c r="F104" s="75"/>
      <c r="G104" s="17"/>
      <c r="I104" s="23">
        <v>-1150</v>
      </c>
    </row>
    <row r="105" spans="2:9" ht="12.75">
      <c r="B105" s="70" t="s">
        <v>67</v>
      </c>
      <c r="F105" s="75"/>
      <c r="G105" s="17"/>
      <c r="I105" s="89">
        <f>SUM(I100:I104)</f>
        <v>13787</v>
      </c>
    </row>
    <row r="106" spans="8:10" ht="12.75">
      <c r="H106" s="43"/>
      <c r="I106" s="9"/>
      <c r="J106" s="43"/>
    </row>
    <row r="107" spans="1:10" ht="12.75">
      <c r="A107" s="44" t="s">
        <v>99</v>
      </c>
      <c r="B107" s="25" t="s">
        <v>150</v>
      </c>
      <c r="H107" s="43"/>
      <c r="I107" s="9"/>
      <c r="J107" s="43"/>
    </row>
    <row r="108" spans="8:10" ht="12.75">
      <c r="H108" s="43"/>
      <c r="I108" s="9"/>
      <c r="J108" s="43"/>
    </row>
    <row r="109" spans="1:10" ht="12.75">
      <c r="A109" s="21"/>
      <c r="B109" s="2" t="s">
        <v>136</v>
      </c>
      <c r="H109" s="43"/>
      <c r="I109" s="9"/>
      <c r="J109" s="43"/>
    </row>
    <row r="110" spans="2:10" ht="12.75">
      <c r="B110" s="2" t="s">
        <v>85</v>
      </c>
      <c r="H110" s="43"/>
      <c r="I110" s="9"/>
      <c r="J110" s="43"/>
    </row>
    <row r="111" spans="8:10" ht="12.75">
      <c r="H111" s="43"/>
      <c r="I111" s="9"/>
      <c r="J111" s="43"/>
    </row>
    <row r="112" spans="1:10" ht="12.75">
      <c r="A112" s="44" t="s">
        <v>100</v>
      </c>
      <c r="B112" s="25" t="s">
        <v>151</v>
      </c>
      <c r="H112" s="43"/>
      <c r="I112" s="9"/>
      <c r="J112" s="43"/>
    </row>
    <row r="113" spans="8:10" ht="12.75">
      <c r="H113" s="43"/>
      <c r="I113" s="9"/>
      <c r="J113" s="43"/>
    </row>
    <row r="114" spans="1:10" ht="12.75">
      <c r="A114" s="21"/>
      <c r="B114" s="2" t="s">
        <v>87</v>
      </c>
      <c r="H114" s="43"/>
      <c r="I114" s="9"/>
      <c r="J114" s="43"/>
    </row>
    <row r="115" spans="2:10" ht="12.75">
      <c r="B115" s="2" t="s">
        <v>86</v>
      </c>
      <c r="H115" s="43"/>
      <c r="I115" s="9"/>
      <c r="J115" s="43"/>
    </row>
    <row r="116" spans="8:10" ht="12.75">
      <c r="H116" s="43"/>
      <c r="I116" s="9"/>
      <c r="J116" s="43"/>
    </row>
    <row r="117" spans="1:10" ht="12.75">
      <c r="A117" s="8" t="s">
        <v>101</v>
      </c>
      <c r="B117" s="25" t="s">
        <v>152</v>
      </c>
      <c r="H117" s="43"/>
      <c r="I117" s="9"/>
      <c r="J117" s="43"/>
    </row>
    <row r="118" spans="8:10" ht="12.75">
      <c r="H118" s="43"/>
      <c r="I118" s="9"/>
      <c r="J118" s="43"/>
    </row>
    <row r="119" spans="1:11" ht="12.75">
      <c r="A119" s="3"/>
      <c r="B119" s="27" t="s">
        <v>334</v>
      </c>
      <c r="C119" s="5"/>
      <c r="E119" s="5"/>
      <c r="F119" s="5"/>
      <c r="G119" s="5"/>
      <c r="H119" s="5"/>
      <c r="I119" s="5"/>
      <c r="J119" s="5"/>
      <c r="K119" s="5"/>
    </row>
    <row r="120" spans="1:11" ht="12.75">
      <c r="A120" s="3"/>
      <c r="B120" s="3"/>
      <c r="C120" s="5"/>
      <c r="E120" s="5"/>
      <c r="F120" s="5"/>
      <c r="G120" s="5"/>
      <c r="H120" s="5"/>
      <c r="I120" s="5"/>
      <c r="J120" s="5"/>
      <c r="K120" s="5"/>
    </row>
    <row r="121" spans="1:11" ht="12.75">
      <c r="A121" s="8" t="s">
        <v>102</v>
      </c>
      <c r="B121" s="8" t="s">
        <v>153</v>
      </c>
      <c r="C121" s="5"/>
      <c r="E121" s="5"/>
      <c r="F121" s="5"/>
      <c r="G121" s="5"/>
      <c r="H121" s="5"/>
      <c r="I121" s="5"/>
      <c r="J121" s="5"/>
      <c r="K121" s="5"/>
    </row>
    <row r="122" spans="1:11" ht="12.75">
      <c r="A122" s="3"/>
      <c r="B122" s="3"/>
      <c r="C122" s="5"/>
      <c r="E122" s="5"/>
      <c r="F122" s="5"/>
      <c r="G122" s="5"/>
      <c r="H122" s="5"/>
      <c r="I122" s="5"/>
      <c r="J122" s="5"/>
      <c r="K122" s="5"/>
    </row>
    <row r="123" spans="1:11" ht="12.75">
      <c r="A123" s="3"/>
      <c r="B123" s="3" t="s">
        <v>192</v>
      </c>
      <c r="C123" s="5"/>
      <c r="E123" s="5"/>
      <c r="F123" s="70" t="s">
        <v>241</v>
      </c>
      <c r="G123" s="5"/>
      <c r="H123" s="70" t="s">
        <v>241</v>
      </c>
      <c r="I123" s="5"/>
      <c r="J123" s="5"/>
      <c r="K123" s="5"/>
    </row>
    <row r="124" spans="1:11" ht="12.75">
      <c r="A124" s="3"/>
      <c r="B124" s="3"/>
      <c r="C124" s="5"/>
      <c r="E124" s="5"/>
      <c r="F124" s="70" t="s">
        <v>297</v>
      </c>
      <c r="G124" s="21"/>
      <c r="H124" s="70" t="s">
        <v>240</v>
      </c>
      <c r="I124" s="21"/>
      <c r="J124" s="21"/>
      <c r="K124" s="5"/>
    </row>
    <row r="125" spans="1:11" ht="12.75">
      <c r="A125" s="3"/>
      <c r="B125" s="3"/>
      <c r="C125" s="5"/>
      <c r="E125" s="5"/>
      <c r="F125" s="21" t="s">
        <v>89</v>
      </c>
      <c r="G125" s="21"/>
      <c r="H125" s="21" t="s">
        <v>89</v>
      </c>
      <c r="I125" s="21"/>
      <c r="J125" s="21"/>
      <c r="K125" s="5"/>
    </row>
    <row r="126" spans="1:11" ht="12.75">
      <c r="A126" s="3"/>
      <c r="B126" s="3" t="s">
        <v>88</v>
      </c>
      <c r="C126" s="5"/>
      <c r="E126" s="5"/>
      <c r="F126" s="5"/>
      <c r="G126" s="5"/>
      <c r="H126" s="4"/>
      <c r="I126" s="5"/>
      <c r="J126" s="5"/>
      <c r="K126" s="5"/>
    </row>
    <row r="127" spans="1:11" ht="13.5" thickBot="1">
      <c r="A127" s="3"/>
      <c r="B127" s="3" t="s">
        <v>163</v>
      </c>
      <c r="C127" s="5"/>
      <c r="E127" s="5"/>
      <c r="F127" s="69">
        <v>100.7</v>
      </c>
      <c r="G127" s="5"/>
      <c r="H127" s="69">
        <v>119.6</v>
      </c>
      <c r="I127" s="5"/>
      <c r="J127" s="5"/>
      <c r="K127" s="5"/>
    </row>
    <row r="128" spans="1:11" ht="13.5" thickTop="1">
      <c r="A128" s="94"/>
      <c r="B128" s="3"/>
      <c r="C128" s="5"/>
      <c r="E128" s="5"/>
      <c r="F128" s="79"/>
      <c r="G128" s="5"/>
      <c r="H128" s="80"/>
      <c r="I128" s="5"/>
      <c r="J128" s="5"/>
      <c r="K128" s="5"/>
    </row>
    <row r="129" spans="1:11" ht="12.75">
      <c r="A129" s="94"/>
      <c r="B129" s="3"/>
      <c r="C129" s="5"/>
      <c r="E129" s="5"/>
      <c r="F129" s="79"/>
      <c r="G129" s="5"/>
      <c r="H129" s="80"/>
      <c r="I129" s="5"/>
      <c r="J129" s="5"/>
      <c r="K129" s="5"/>
    </row>
    <row r="130" spans="1:11" ht="12.75">
      <c r="A130" s="8" t="s">
        <v>235</v>
      </c>
      <c r="B130" s="8" t="s">
        <v>322</v>
      </c>
      <c r="C130" s="5"/>
      <c r="E130" s="5"/>
      <c r="F130" s="79"/>
      <c r="G130" s="5"/>
      <c r="H130" s="80"/>
      <c r="I130" s="5"/>
      <c r="J130" s="5"/>
      <c r="K130" s="5"/>
    </row>
    <row r="131" spans="1:11" ht="12.75">
      <c r="A131" s="94"/>
      <c r="B131" s="3"/>
      <c r="C131" s="5"/>
      <c r="E131" s="5"/>
      <c r="F131" s="4"/>
      <c r="G131" s="5"/>
      <c r="H131" s="21"/>
      <c r="I131" s="5"/>
      <c r="J131" s="5"/>
      <c r="K131" s="5"/>
    </row>
    <row r="132" spans="1:11" ht="12.75">
      <c r="A132" s="94"/>
      <c r="B132" s="3"/>
      <c r="C132" s="5"/>
      <c r="E132" s="5"/>
      <c r="F132" s="62" t="s">
        <v>196</v>
      </c>
      <c r="G132" s="21"/>
      <c r="H132" s="62" t="s">
        <v>374</v>
      </c>
      <c r="I132" s="5"/>
      <c r="J132" s="5"/>
      <c r="K132" s="5"/>
    </row>
    <row r="133" spans="1:11" ht="12.75">
      <c r="A133" s="94"/>
      <c r="B133" s="3"/>
      <c r="C133" s="5"/>
      <c r="E133" s="5"/>
      <c r="F133" s="4" t="s">
        <v>2</v>
      </c>
      <c r="G133" s="21"/>
      <c r="H133" s="4" t="s">
        <v>2</v>
      </c>
      <c r="I133" s="5"/>
      <c r="J133" s="5"/>
      <c r="K133" s="5"/>
    </row>
    <row r="134" spans="1:11" ht="12.75">
      <c r="A134" s="94"/>
      <c r="B134" s="3" t="s">
        <v>323</v>
      </c>
      <c r="C134" s="5"/>
      <c r="E134" s="5"/>
      <c r="F134" s="79"/>
      <c r="G134" s="5"/>
      <c r="H134" s="80"/>
      <c r="I134" s="5"/>
      <c r="J134" s="5"/>
      <c r="K134" s="5"/>
    </row>
    <row r="135" spans="1:11" ht="12.75">
      <c r="A135" s="94"/>
      <c r="B135" s="3" t="s">
        <v>324</v>
      </c>
      <c r="C135" s="5"/>
      <c r="E135" s="5"/>
      <c r="F135" s="99">
        <v>79940</v>
      </c>
      <c r="G135" s="5"/>
      <c r="H135" s="99">
        <v>85042</v>
      </c>
      <c r="I135" s="5"/>
      <c r="J135" s="5"/>
      <c r="K135" s="5"/>
    </row>
    <row r="136" spans="1:11" ht="12.75">
      <c r="A136" s="94"/>
      <c r="B136" s="3" t="s">
        <v>326</v>
      </c>
      <c r="C136" s="5"/>
      <c r="E136" s="5"/>
      <c r="F136" s="100">
        <v>26346</v>
      </c>
      <c r="G136" s="5"/>
      <c r="H136" s="100">
        <v>25485</v>
      </c>
      <c r="I136" s="5"/>
      <c r="J136" s="5"/>
      <c r="K136" s="5"/>
    </row>
    <row r="137" spans="1:11" ht="12.75">
      <c r="A137" s="94"/>
      <c r="B137" s="3" t="s">
        <v>325</v>
      </c>
      <c r="C137" s="5"/>
      <c r="E137" s="5"/>
      <c r="F137" s="101">
        <v>-546</v>
      </c>
      <c r="G137" s="5"/>
      <c r="H137" s="101">
        <v>-480</v>
      </c>
      <c r="I137" s="5"/>
      <c r="J137" s="5"/>
      <c r="K137" s="5"/>
    </row>
    <row r="138" spans="1:11" ht="12.75">
      <c r="A138" s="94"/>
      <c r="B138" s="3" t="s">
        <v>360</v>
      </c>
      <c r="C138" s="5"/>
      <c r="E138" s="5"/>
      <c r="F138" s="101">
        <v>1108</v>
      </c>
      <c r="G138" s="5"/>
      <c r="H138" s="101">
        <v>967</v>
      </c>
      <c r="I138" s="5"/>
      <c r="J138" s="5"/>
      <c r="K138" s="5"/>
    </row>
    <row r="139" spans="1:11" ht="12.75">
      <c r="A139" s="94"/>
      <c r="B139" s="3" t="s">
        <v>361</v>
      </c>
      <c r="C139" s="5"/>
      <c r="E139" s="5"/>
      <c r="F139" s="102">
        <f>-9504</f>
        <v>-9504</v>
      </c>
      <c r="G139" s="5"/>
      <c r="H139" s="102">
        <f>-9504</f>
        <v>-9504</v>
      </c>
      <c r="I139" s="5"/>
      <c r="J139" s="5"/>
      <c r="K139" s="5"/>
    </row>
    <row r="140" spans="1:11" ht="12.75">
      <c r="A140" s="94"/>
      <c r="B140" s="3"/>
      <c r="C140" s="5"/>
      <c r="E140" s="5"/>
      <c r="F140" s="99">
        <f>SUM(F136:F139)</f>
        <v>17404</v>
      </c>
      <c r="G140" s="5"/>
      <c r="H140" s="99">
        <f>SUM(H136:H139)</f>
        <v>16468</v>
      </c>
      <c r="I140" s="5"/>
      <c r="J140" s="5"/>
      <c r="K140" s="5"/>
    </row>
    <row r="141" spans="1:11" ht="12.75">
      <c r="A141" s="94"/>
      <c r="B141" s="3" t="s">
        <v>327</v>
      </c>
      <c r="C141" s="5"/>
      <c r="E141" s="5"/>
      <c r="F141" s="104">
        <f>+F140+F135</f>
        <v>97344</v>
      </c>
      <c r="G141" s="5"/>
      <c r="H141" s="104">
        <f>+H140+H135</f>
        <v>101510</v>
      </c>
      <c r="I141" s="5"/>
      <c r="J141" s="5"/>
      <c r="K141" s="5"/>
    </row>
    <row r="142" spans="1:11" ht="12.75">
      <c r="A142" s="94"/>
      <c r="B142" s="3"/>
      <c r="C142" s="5"/>
      <c r="E142" s="5"/>
      <c r="F142" s="79"/>
      <c r="G142" s="5"/>
      <c r="H142" s="80"/>
      <c r="I142" s="5"/>
      <c r="J142" s="5"/>
      <c r="K142" s="5"/>
    </row>
    <row r="143" spans="1:11" ht="12.75">
      <c r="A143" s="94"/>
      <c r="B143" s="3" t="s">
        <v>328</v>
      </c>
      <c r="C143" s="5"/>
      <c r="E143" s="5"/>
      <c r="F143" s="79"/>
      <c r="G143" s="5"/>
      <c r="H143" s="80"/>
      <c r="I143" s="5"/>
      <c r="J143" s="5"/>
      <c r="K143" s="5"/>
    </row>
    <row r="144" spans="1:11" ht="12.75">
      <c r="A144" s="94"/>
      <c r="B144" s="3" t="s">
        <v>362</v>
      </c>
      <c r="C144" s="5"/>
      <c r="E144" s="5"/>
      <c r="F144" s="99">
        <v>7299</v>
      </c>
      <c r="G144" s="5"/>
      <c r="H144" s="99">
        <v>5318</v>
      </c>
      <c r="I144" s="5"/>
      <c r="J144" s="5"/>
      <c r="K144" s="5"/>
    </row>
    <row r="145" spans="1:11" ht="12.75">
      <c r="A145" s="94"/>
      <c r="B145" s="3" t="s">
        <v>326</v>
      </c>
      <c r="C145" s="5"/>
      <c r="E145" s="5"/>
      <c r="F145" s="103">
        <v>-482</v>
      </c>
      <c r="G145" s="5"/>
      <c r="H145" s="100">
        <v>777</v>
      </c>
      <c r="I145" s="5"/>
      <c r="J145" s="5"/>
      <c r="K145" s="5"/>
    </row>
    <row r="146" spans="1:11" ht="12.75">
      <c r="A146" s="94"/>
      <c r="B146" s="3" t="s">
        <v>325</v>
      </c>
      <c r="C146" s="5"/>
      <c r="E146" s="5"/>
      <c r="F146" s="117">
        <v>74</v>
      </c>
      <c r="G146" s="5"/>
      <c r="H146" s="102">
        <v>-65</v>
      </c>
      <c r="I146" s="5"/>
      <c r="J146" s="5"/>
      <c r="K146" s="5"/>
    </row>
    <row r="147" spans="1:11" ht="12.75">
      <c r="A147" s="94"/>
      <c r="B147" s="3"/>
      <c r="C147" s="5"/>
      <c r="E147" s="5"/>
      <c r="F147" s="105">
        <f>SUM(F145:F146)</f>
        <v>-408</v>
      </c>
      <c r="G147" s="5"/>
      <c r="H147" s="99">
        <f>SUM(H145:H146)</f>
        <v>712</v>
      </c>
      <c r="I147" s="5"/>
      <c r="J147" s="5"/>
      <c r="K147" s="5"/>
    </row>
    <row r="148" spans="1:11" ht="12.75">
      <c r="A148" s="94"/>
      <c r="B148" s="3" t="s">
        <v>363</v>
      </c>
      <c r="C148" s="5"/>
      <c r="E148" s="5"/>
      <c r="F148" s="104">
        <f>+F147+F144</f>
        <v>6891</v>
      </c>
      <c r="G148" s="5"/>
      <c r="H148" s="104">
        <f>+H147+H144</f>
        <v>6030</v>
      </c>
      <c r="I148" s="5"/>
      <c r="J148" s="5"/>
      <c r="K148" s="5"/>
    </row>
    <row r="149" spans="1:11" ht="12.75">
      <c r="A149" s="94"/>
      <c r="B149" s="3"/>
      <c r="C149" s="5"/>
      <c r="E149" s="5"/>
      <c r="F149" s="99"/>
      <c r="G149" s="5"/>
      <c r="H149" s="99"/>
      <c r="I149" s="5"/>
      <c r="J149" s="5"/>
      <c r="K149" s="5"/>
    </row>
    <row r="150" spans="1:11" ht="12.75">
      <c r="A150" s="94"/>
      <c r="B150" s="3" t="s">
        <v>329</v>
      </c>
      <c r="C150" s="5"/>
      <c r="E150" s="5"/>
      <c r="F150" s="79"/>
      <c r="G150" s="5"/>
      <c r="H150" s="80"/>
      <c r="I150" s="5"/>
      <c r="J150" s="5"/>
      <c r="K150" s="5"/>
    </row>
    <row r="151" spans="1:11" ht="12.75">
      <c r="A151" s="94"/>
      <c r="B151" s="3" t="s">
        <v>324</v>
      </c>
      <c r="C151" s="5"/>
      <c r="E151" s="5"/>
      <c r="F151" s="99">
        <v>89158</v>
      </c>
      <c r="G151" s="5"/>
      <c r="H151" s="99">
        <v>89288</v>
      </c>
      <c r="I151" s="5"/>
      <c r="J151" s="5"/>
      <c r="K151" s="5"/>
    </row>
    <row r="152" spans="1:11" ht="12.75">
      <c r="A152" s="94"/>
      <c r="B152" s="3" t="s">
        <v>326</v>
      </c>
      <c r="C152" s="5"/>
      <c r="E152" s="5"/>
      <c r="F152" s="103">
        <v>-8689</v>
      </c>
      <c r="G152" s="106"/>
      <c r="H152" s="100">
        <v>-8606</v>
      </c>
      <c r="I152" s="5"/>
      <c r="J152" s="5"/>
      <c r="K152" s="5"/>
    </row>
    <row r="153" spans="1:11" ht="12.75">
      <c r="A153" s="94"/>
      <c r="B153" s="3" t="s">
        <v>360</v>
      </c>
      <c r="C153" s="5"/>
      <c r="E153" s="5"/>
      <c r="F153" s="117">
        <v>-1108</v>
      </c>
      <c r="G153" s="106"/>
      <c r="H153" s="102">
        <v>-967</v>
      </c>
      <c r="I153" s="5"/>
      <c r="J153" s="5"/>
      <c r="K153" s="5"/>
    </row>
    <row r="154" spans="1:11" ht="12.75">
      <c r="A154" s="94"/>
      <c r="B154" s="3"/>
      <c r="C154" s="5"/>
      <c r="E154" s="5"/>
      <c r="F154" s="105">
        <f>SUM(F152:F153)</f>
        <v>-9797</v>
      </c>
      <c r="G154" s="106"/>
      <c r="H154" s="105">
        <f>SUM(H152:H153)</f>
        <v>-9573</v>
      </c>
      <c r="I154" s="5"/>
      <c r="J154" s="5"/>
      <c r="K154" s="5"/>
    </row>
    <row r="155" spans="1:11" ht="12.75">
      <c r="A155" s="94"/>
      <c r="B155" s="3" t="s">
        <v>327</v>
      </c>
      <c r="C155" s="5"/>
      <c r="E155" s="5"/>
      <c r="F155" s="104">
        <f>+F151+F154</f>
        <v>79361</v>
      </c>
      <c r="G155" s="5"/>
      <c r="H155" s="104">
        <f>+H151+H154</f>
        <v>79715</v>
      </c>
      <c r="I155" s="5"/>
      <c r="J155" s="5"/>
      <c r="K155" s="5"/>
    </row>
    <row r="156" spans="1:11" ht="12.75">
      <c r="A156" s="94"/>
      <c r="B156" s="3"/>
      <c r="C156" s="5"/>
      <c r="E156" s="5"/>
      <c r="F156" s="99"/>
      <c r="G156" s="5"/>
      <c r="H156" s="99"/>
      <c r="I156" s="5"/>
      <c r="J156" s="5"/>
      <c r="K156" s="5"/>
    </row>
    <row r="157" spans="1:11" ht="12.75">
      <c r="A157" s="94"/>
      <c r="B157" s="3" t="s">
        <v>330</v>
      </c>
      <c r="C157" s="5"/>
      <c r="E157" s="5"/>
      <c r="F157" s="79"/>
      <c r="G157" s="5"/>
      <c r="H157" s="80"/>
      <c r="I157" s="5"/>
      <c r="J157" s="5"/>
      <c r="K157" s="5"/>
    </row>
    <row r="158" spans="1:11" ht="12.75">
      <c r="A158" s="94"/>
      <c r="B158" s="3" t="s">
        <v>324</v>
      </c>
      <c r="C158" s="5"/>
      <c r="E158" s="5"/>
      <c r="F158" s="99">
        <v>1865</v>
      </c>
      <c r="G158" s="5"/>
      <c r="H158" s="99">
        <v>2267</v>
      </c>
      <c r="I158" s="5"/>
      <c r="J158" s="5"/>
      <c r="K158" s="5"/>
    </row>
    <row r="159" spans="1:11" ht="12.75">
      <c r="A159" s="94"/>
      <c r="B159" s="3" t="s">
        <v>361</v>
      </c>
      <c r="C159" s="5"/>
      <c r="E159" s="5"/>
      <c r="F159" s="105">
        <v>9504</v>
      </c>
      <c r="G159" s="106"/>
      <c r="H159" s="99">
        <v>9504</v>
      </c>
      <c r="I159" s="5"/>
      <c r="J159" s="5"/>
      <c r="K159" s="5"/>
    </row>
    <row r="160" spans="1:11" ht="12.75">
      <c r="A160" s="94"/>
      <c r="B160" s="3" t="s">
        <v>327</v>
      </c>
      <c r="C160" s="5"/>
      <c r="E160" s="5"/>
      <c r="F160" s="104">
        <f>SUM(F158:F159)</f>
        <v>11369</v>
      </c>
      <c r="G160" s="5"/>
      <c r="H160" s="104">
        <f>SUM(H158:H159)</f>
        <v>11771</v>
      </c>
      <c r="I160" s="5"/>
      <c r="J160" s="5"/>
      <c r="K160" s="5"/>
    </row>
    <row r="161" spans="1:11" ht="12.75">
      <c r="A161" s="94"/>
      <c r="B161" s="3"/>
      <c r="C161" s="5"/>
      <c r="E161" s="5"/>
      <c r="F161" s="99"/>
      <c r="G161" s="5"/>
      <c r="H161" s="99"/>
      <c r="I161" s="5"/>
      <c r="J161" s="5"/>
      <c r="K161" s="5"/>
    </row>
    <row r="162" spans="1:11" ht="12.75">
      <c r="A162" s="8" t="s">
        <v>321</v>
      </c>
      <c r="B162" s="91" t="s">
        <v>236</v>
      </c>
      <c r="C162" s="5"/>
      <c r="E162" s="5"/>
      <c r="F162" s="79"/>
      <c r="G162" s="5"/>
      <c r="H162" s="80"/>
      <c r="I162" s="5"/>
      <c r="J162" s="5"/>
      <c r="K162" s="5"/>
    </row>
    <row r="163" spans="1:11" ht="12.75">
      <c r="A163" s="8"/>
      <c r="B163" s="91"/>
      <c r="C163" s="5"/>
      <c r="E163" s="5"/>
      <c r="F163" s="79"/>
      <c r="G163" s="5"/>
      <c r="H163" s="80"/>
      <c r="I163" s="5"/>
      <c r="J163" s="5"/>
      <c r="K163" s="5"/>
    </row>
    <row r="164" spans="1:11" ht="12.75">
      <c r="A164" s="3"/>
      <c r="B164" s="27" t="s">
        <v>305</v>
      </c>
      <c r="C164" s="5"/>
      <c r="E164" s="5"/>
      <c r="F164" s="79"/>
      <c r="G164" s="5"/>
      <c r="H164" s="80"/>
      <c r="I164" s="5"/>
      <c r="J164" s="5"/>
      <c r="K164" s="5"/>
    </row>
    <row r="165" spans="1:11" ht="12.75">
      <c r="A165" s="3"/>
      <c r="B165" s="27"/>
      <c r="C165" s="5"/>
      <c r="E165" s="5"/>
      <c r="F165" s="79"/>
      <c r="G165" s="5"/>
      <c r="H165" s="80"/>
      <c r="I165" s="5"/>
      <c r="J165" s="5"/>
      <c r="K165" s="5"/>
    </row>
    <row r="166" spans="1:11" ht="12.75">
      <c r="A166" s="3"/>
      <c r="B166" s="3"/>
      <c r="C166" s="5"/>
      <c r="E166" s="5"/>
      <c r="F166" s="68"/>
      <c r="G166" s="5"/>
      <c r="H166" s="61"/>
      <c r="I166" s="5"/>
      <c r="J166" s="5"/>
      <c r="K166" s="5"/>
    </row>
    <row r="167" spans="1:11" ht="12.75">
      <c r="A167" s="8" t="s">
        <v>367</v>
      </c>
      <c r="B167" s="3"/>
      <c r="C167" s="5"/>
      <c r="K167" s="5"/>
    </row>
    <row r="168" spans="1:11" ht="12.75">
      <c r="A168" s="3"/>
      <c r="B168" s="3"/>
      <c r="C168" s="5"/>
      <c r="K168" s="5"/>
    </row>
    <row r="169" spans="1:11" ht="12.75">
      <c r="A169" s="8" t="s">
        <v>90</v>
      </c>
      <c r="B169" s="8" t="s">
        <v>103</v>
      </c>
      <c r="C169" s="5"/>
      <c r="K169" s="5"/>
    </row>
    <row r="170" spans="1:11" ht="12.75">
      <c r="A170" s="3"/>
      <c r="B170" s="3"/>
      <c r="C170" s="5"/>
      <c r="K170" s="5"/>
    </row>
    <row r="171" spans="1:11" ht="12.75">
      <c r="A171" s="3"/>
      <c r="B171" s="70" t="s">
        <v>335</v>
      </c>
      <c r="C171" s="5"/>
      <c r="K171" s="5"/>
    </row>
    <row r="172" spans="1:11" ht="12.75">
      <c r="A172" s="3"/>
      <c r="B172" s="70" t="s">
        <v>250</v>
      </c>
      <c r="C172" s="5"/>
      <c r="K172" s="5"/>
    </row>
    <row r="173" spans="1:11" ht="12.75">
      <c r="A173" s="3"/>
      <c r="B173" s="70" t="s">
        <v>252</v>
      </c>
      <c r="C173" s="5"/>
      <c r="K173" s="5"/>
    </row>
    <row r="174" spans="1:11" ht="12.75">
      <c r="A174" s="3"/>
      <c r="B174" s="21" t="s">
        <v>253</v>
      </c>
      <c r="C174" s="5"/>
      <c r="K174" s="5"/>
    </row>
    <row r="175" spans="1:11" ht="12.75">
      <c r="A175" s="3"/>
      <c r="C175" s="5"/>
      <c r="K175" s="5"/>
    </row>
    <row r="176" spans="1:11" ht="12.75">
      <c r="A176" s="3"/>
      <c r="B176" s="70" t="s">
        <v>336</v>
      </c>
      <c r="C176" s="5"/>
      <c r="K176" s="5"/>
    </row>
    <row r="177" spans="1:11" ht="12.75">
      <c r="A177" s="3"/>
      <c r="B177" s="70" t="s">
        <v>337</v>
      </c>
      <c r="C177" s="5"/>
      <c r="K177" s="5"/>
    </row>
    <row r="178" spans="1:11" ht="12.75">
      <c r="A178" s="3"/>
      <c r="B178" s="70"/>
      <c r="C178" s="5"/>
      <c r="K178" s="5"/>
    </row>
    <row r="179" spans="1:11" ht="12.75">
      <c r="A179" s="8" t="s">
        <v>104</v>
      </c>
      <c r="B179" s="8" t="s">
        <v>124</v>
      </c>
      <c r="C179" s="5"/>
      <c r="K179" s="5"/>
    </row>
    <row r="180" spans="1:11" ht="12.75">
      <c r="A180" s="3"/>
      <c r="B180" s="3"/>
      <c r="C180" s="5"/>
      <c r="K180" s="5"/>
    </row>
    <row r="181" spans="1:11" ht="12.75">
      <c r="A181" s="3"/>
      <c r="B181" s="70" t="s">
        <v>345</v>
      </c>
      <c r="C181" s="5"/>
      <c r="K181" s="5"/>
    </row>
    <row r="182" spans="1:11" ht="12.75">
      <c r="A182" s="3"/>
      <c r="B182" s="70" t="s">
        <v>338</v>
      </c>
      <c r="C182" s="5"/>
      <c r="K182" s="5"/>
    </row>
    <row r="183" spans="1:11" ht="12.75">
      <c r="A183" s="3"/>
      <c r="B183" s="21" t="s">
        <v>339</v>
      </c>
      <c r="C183" s="5"/>
      <c r="K183" s="5"/>
    </row>
    <row r="184" spans="1:11" ht="12.75">
      <c r="A184" s="3"/>
      <c r="C184" s="5"/>
      <c r="K184" s="5"/>
    </row>
    <row r="185" spans="1:11" ht="12.75">
      <c r="A185" s="3"/>
      <c r="B185" s="70" t="s">
        <v>340</v>
      </c>
      <c r="C185" s="5"/>
      <c r="K185" s="5"/>
    </row>
    <row r="186" spans="1:11" ht="12.75">
      <c r="A186" s="3"/>
      <c r="B186" s="70" t="s">
        <v>306</v>
      </c>
      <c r="C186" s="5"/>
      <c r="K186" s="5"/>
    </row>
    <row r="187" spans="1:11" ht="12.75">
      <c r="A187" s="3"/>
      <c r="C187" s="5"/>
      <c r="K187" s="5"/>
    </row>
    <row r="188" spans="1:11" ht="12.75">
      <c r="A188" s="3"/>
      <c r="B188" s="3"/>
      <c r="C188" s="5"/>
      <c r="K188" s="5"/>
    </row>
    <row r="189" spans="1:11" ht="12.75">
      <c r="A189" s="8" t="s">
        <v>105</v>
      </c>
      <c r="B189" s="8" t="s">
        <v>106</v>
      </c>
      <c r="C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3"/>
      <c r="B191" s="3" t="s">
        <v>307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8" t="s">
        <v>107</v>
      </c>
      <c r="B193" s="8" t="s">
        <v>167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 t="s">
        <v>169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B196" s="3" t="s">
        <v>168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8" t="s">
        <v>108</v>
      </c>
      <c r="B198" s="8" t="s">
        <v>58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F199" s="39" t="s">
        <v>30</v>
      </c>
      <c r="G199" s="17"/>
      <c r="H199" s="39" t="s">
        <v>202</v>
      </c>
      <c r="K199" s="5"/>
    </row>
    <row r="200" spans="1:11" ht="12.75">
      <c r="A200" s="3"/>
      <c r="F200" s="39" t="s">
        <v>130</v>
      </c>
      <c r="G200" s="17"/>
      <c r="H200" s="39" t="s">
        <v>195</v>
      </c>
      <c r="K200" s="5"/>
    </row>
    <row r="201" spans="1:11" ht="12.75">
      <c r="A201" s="3"/>
      <c r="F201" s="29" t="s">
        <v>308</v>
      </c>
      <c r="H201" s="29" t="s">
        <v>308</v>
      </c>
      <c r="K201" s="5"/>
    </row>
    <row r="202" spans="1:11" ht="12.75">
      <c r="A202" s="3"/>
      <c r="F202" s="26" t="s">
        <v>2</v>
      </c>
      <c r="H202" s="26" t="s">
        <v>2</v>
      </c>
      <c r="K202" s="5"/>
    </row>
    <row r="203" spans="1:11" ht="12.75">
      <c r="A203" s="3"/>
      <c r="B203" s="3" t="s">
        <v>33</v>
      </c>
      <c r="F203" s="23">
        <f>+H203-4923</f>
        <v>20</v>
      </c>
      <c r="G203" s="9"/>
      <c r="H203" s="23">
        <v>4943</v>
      </c>
      <c r="K203" s="5"/>
    </row>
    <row r="204" spans="1:11" ht="12.75">
      <c r="A204" s="3"/>
      <c r="B204" s="3" t="s">
        <v>18</v>
      </c>
      <c r="F204" s="23">
        <f>+H204+65</f>
        <v>577</v>
      </c>
      <c r="G204" s="9"/>
      <c r="H204" s="23">
        <v>512</v>
      </c>
      <c r="K204" s="5"/>
    </row>
    <row r="205" spans="1:11" ht="12.75">
      <c r="A205" s="3"/>
      <c r="B205" s="3" t="s">
        <v>251</v>
      </c>
      <c r="F205" s="23">
        <f>+H205-30</f>
        <v>-121</v>
      </c>
      <c r="G205" s="9"/>
      <c r="H205" s="23">
        <v>-91</v>
      </c>
      <c r="K205" s="5"/>
    </row>
    <row r="206" spans="1:11" ht="12.75">
      <c r="A206" s="3"/>
      <c r="B206" s="3" t="s">
        <v>193</v>
      </c>
      <c r="F206" s="23">
        <v>0</v>
      </c>
      <c r="G206" s="9"/>
      <c r="H206" s="23">
        <f>+F206</f>
        <v>0</v>
      </c>
      <c r="K206" s="5"/>
    </row>
    <row r="207" spans="1:11" ht="13.5" thickBot="1">
      <c r="A207" s="3"/>
      <c r="F207" s="24">
        <f>SUM(F203:F206)</f>
        <v>476</v>
      </c>
      <c r="G207" s="9"/>
      <c r="H207" s="24">
        <f>SUM(H203:H206)</f>
        <v>5364</v>
      </c>
      <c r="K207" s="5"/>
    </row>
    <row r="208" spans="1:11" ht="12.75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B209" s="70" t="s">
        <v>269</v>
      </c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70" t="s">
        <v>270</v>
      </c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8" t="s">
        <v>109</v>
      </c>
      <c r="B212" s="8" t="s">
        <v>110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27" t="s">
        <v>371</v>
      </c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8" t="s">
        <v>111</v>
      </c>
      <c r="B216" s="8" t="s">
        <v>164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3"/>
      <c r="B218" s="27" t="s">
        <v>341</v>
      </c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3"/>
      <c r="B219" s="27" t="s">
        <v>309</v>
      </c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8" t="s">
        <v>112</v>
      </c>
      <c r="B221" s="8" t="s">
        <v>113</v>
      </c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27" t="s">
        <v>342</v>
      </c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8" t="s">
        <v>114</v>
      </c>
      <c r="B225" s="8" t="s">
        <v>115</v>
      </c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3"/>
      <c r="B226" s="3"/>
      <c r="C226" s="5"/>
      <c r="D226" s="5"/>
      <c r="E226" s="5"/>
      <c r="F226" s="5"/>
      <c r="G226" s="5"/>
      <c r="H226" s="4" t="s">
        <v>125</v>
      </c>
      <c r="I226" s="5"/>
      <c r="J226" s="5"/>
      <c r="K226" s="5"/>
    </row>
    <row r="227" spans="1:11" ht="12.75">
      <c r="A227" s="3"/>
      <c r="B227" s="2" t="s">
        <v>36</v>
      </c>
      <c r="D227" s="5"/>
      <c r="E227" s="5"/>
      <c r="F227" s="5"/>
      <c r="G227" s="5"/>
      <c r="H227" s="62" t="s">
        <v>297</v>
      </c>
      <c r="I227" s="5"/>
      <c r="J227" s="5"/>
      <c r="K227" s="5"/>
    </row>
    <row r="228" spans="1:11" ht="12.75">
      <c r="A228" s="3"/>
      <c r="D228" s="5"/>
      <c r="E228" s="5"/>
      <c r="F228" s="5"/>
      <c r="G228" s="5"/>
      <c r="H228" s="4" t="s">
        <v>2</v>
      </c>
      <c r="I228" s="5"/>
      <c r="J228" s="5"/>
      <c r="K228" s="5"/>
    </row>
    <row r="229" spans="1:11" ht="12.75">
      <c r="A229" s="3"/>
      <c r="D229" s="5"/>
      <c r="E229" s="5"/>
      <c r="F229" s="5"/>
      <c r="G229" s="5"/>
      <c r="H229" s="30"/>
      <c r="I229" s="5"/>
      <c r="J229" s="5"/>
      <c r="K229" s="5"/>
    </row>
    <row r="230" spans="1:11" ht="12.75">
      <c r="A230" s="3"/>
      <c r="C230" s="2" t="s">
        <v>127</v>
      </c>
      <c r="D230" s="5"/>
      <c r="E230" s="5"/>
      <c r="F230" s="5"/>
      <c r="G230" s="5"/>
      <c r="H230" s="30">
        <v>2875</v>
      </c>
      <c r="I230" s="5"/>
      <c r="J230" s="5"/>
      <c r="K230" s="5"/>
    </row>
    <row r="231" spans="1:11" ht="12.75">
      <c r="A231" s="3"/>
      <c r="C231" s="2" t="s">
        <v>126</v>
      </c>
      <c r="D231" s="5"/>
      <c r="E231" s="5"/>
      <c r="F231" s="5"/>
      <c r="G231" s="5"/>
      <c r="H231" s="63">
        <f>69285-2875+726</f>
        <v>67136</v>
      </c>
      <c r="I231" s="5"/>
      <c r="J231" s="5"/>
      <c r="K231" s="5"/>
    </row>
    <row r="232" spans="1:11" ht="12.75">
      <c r="A232" s="3"/>
      <c r="D232" s="5"/>
      <c r="E232" s="5"/>
      <c r="F232" s="5"/>
      <c r="G232" s="5"/>
      <c r="H232" s="28">
        <f>SUM(H230:H231)</f>
        <v>70011</v>
      </c>
      <c r="I232" s="5"/>
      <c r="J232" s="5"/>
      <c r="K232" s="5"/>
    </row>
    <row r="233" spans="1:11" ht="12.75">
      <c r="A233" s="3"/>
      <c r="B233" s="2" t="s">
        <v>37</v>
      </c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C235" s="2" t="s">
        <v>127</v>
      </c>
      <c r="D235" s="5"/>
      <c r="E235" s="5"/>
      <c r="F235" s="5"/>
      <c r="G235" s="5"/>
      <c r="H235" s="28">
        <v>29790</v>
      </c>
      <c r="I235" s="5"/>
      <c r="J235" s="5"/>
      <c r="K235" s="5"/>
    </row>
    <row r="236" spans="1:11" ht="12.75">
      <c r="A236" s="3"/>
      <c r="C236" s="2" t="s">
        <v>155</v>
      </c>
      <c r="D236" s="5"/>
      <c r="E236" s="5"/>
      <c r="F236" s="5"/>
      <c r="G236" s="5"/>
      <c r="H236" s="63">
        <f>1800-480</f>
        <v>1320</v>
      </c>
      <c r="I236" s="5"/>
      <c r="J236" s="5"/>
      <c r="K236" s="5"/>
    </row>
    <row r="237" spans="1:11" ht="12.75">
      <c r="A237" s="3"/>
      <c r="D237" s="5"/>
      <c r="E237" s="5"/>
      <c r="F237" s="5"/>
      <c r="G237" s="5"/>
      <c r="H237" s="30">
        <f>+H235+H236</f>
        <v>31110</v>
      </c>
      <c r="I237" s="5"/>
      <c r="J237" s="5"/>
      <c r="K237" s="5"/>
    </row>
    <row r="238" spans="1:11" ht="12.75">
      <c r="A238" s="3"/>
      <c r="B238" s="3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3.5" thickBot="1">
      <c r="A239" s="3"/>
      <c r="B239" s="3"/>
      <c r="C239" s="5"/>
      <c r="D239" s="5"/>
      <c r="E239" s="5"/>
      <c r="F239" s="5"/>
      <c r="G239" s="5"/>
      <c r="H239" s="64">
        <f>+H232+H237</f>
        <v>101121</v>
      </c>
      <c r="I239" s="5"/>
      <c r="J239" s="5"/>
      <c r="K239" s="5"/>
    </row>
    <row r="240" spans="1:11" ht="13.5" thickTop="1">
      <c r="A240" s="3"/>
      <c r="B240" s="3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3"/>
      <c r="B241" s="2" t="s">
        <v>50</v>
      </c>
      <c r="I241" s="5"/>
      <c r="J241" s="5"/>
      <c r="K241" s="5"/>
    </row>
    <row r="242" spans="1:11" ht="12.75">
      <c r="A242" s="3"/>
      <c r="F242" s="28" t="s">
        <v>39</v>
      </c>
      <c r="H242" s="28" t="s">
        <v>166</v>
      </c>
      <c r="J242" s="5"/>
      <c r="K242" s="5"/>
    </row>
    <row r="243" spans="1:11" ht="12.75">
      <c r="A243" s="3"/>
      <c r="F243" s="28" t="s">
        <v>40</v>
      </c>
      <c r="H243" s="28" t="s">
        <v>165</v>
      </c>
      <c r="J243" s="5"/>
      <c r="K243" s="5"/>
    </row>
    <row r="244" spans="1:11" ht="12.75">
      <c r="A244" s="3"/>
      <c r="F244" s="29" t="s">
        <v>41</v>
      </c>
      <c r="H244" s="28" t="s">
        <v>2</v>
      </c>
      <c r="J244" s="5"/>
      <c r="K244" s="5"/>
    </row>
    <row r="245" spans="1:11" ht="13.5" thickBot="1">
      <c r="A245" s="3"/>
      <c r="C245" s="2" t="s">
        <v>38</v>
      </c>
      <c r="F245" s="96">
        <v>7102</v>
      </c>
      <c r="H245" s="97">
        <v>26930</v>
      </c>
      <c r="J245" s="5"/>
      <c r="K245" s="5"/>
    </row>
    <row r="246" spans="1:11" ht="13.5" thickTop="1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8" t="s">
        <v>116</v>
      </c>
      <c r="B247" s="8" t="s">
        <v>117</v>
      </c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3"/>
      <c r="B249" s="27" t="s">
        <v>343</v>
      </c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3"/>
      <c r="B250" s="3" t="s">
        <v>353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3"/>
      <c r="B251" s="3" t="s">
        <v>364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3"/>
      <c r="B253" s="3" t="s">
        <v>369</v>
      </c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3"/>
      <c r="B254" s="3" t="s">
        <v>370</v>
      </c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3"/>
      <c r="B256" s="3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8" t="s">
        <v>118</v>
      </c>
      <c r="B257" s="8" t="s">
        <v>119</v>
      </c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3"/>
      <c r="B258" s="3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3"/>
      <c r="B259" s="27" t="s">
        <v>344</v>
      </c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3"/>
      <c r="B260" s="3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8" t="s">
        <v>120</v>
      </c>
      <c r="B261" s="8" t="s">
        <v>121</v>
      </c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3"/>
      <c r="B262" s="3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3"/>
      <c r="B263" s="3" t="s">
        <v>310</v>
      </c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3"/>
      <c r="B264" s="3" t="s">
        <v>351</v>
      </c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3"/>
      <c r="B265" s="3" t="s">
        <v>352</v>
      </c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3"/>
      <c r="B266" s="3" t="s">
        <v>311</v>
      </c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8" t="s">
        <v>122</v>
      </c>
      <c r="B268" s="8" t="s">
        <v>123</v>
      </c>
      <c r="C268" s="5"/>
      <c r="D268" s="5"/>
      <c r="G268" s="65"/>
      <c r="J268" s="5"/>
      <c r="K268" s="5"/>
    </row>
    <row r="269" spans="1:11" ht="12.75">
      <c r="A269" s="8"/>
      <c r="B269" s="8"/>
      <c r="C269" s="5"/>
      <c r="D269" s="5"/>
      <c r="E269" s="121" t="s">
        <v>77</v>
      </c>
      <c r="F269" s="121"/>
      <c r="G269" s="65"/>
      <c r="H269" s="121" t="s">
        <v>195</v>
      </c>
      <c r="I269" s="121"/>
      <c r="J269" s="5"/>
      <c r="K269" s="5"/>
    </row>
    <row r="270" spans="1:11" ht="12.75">
      <c r="A270" s="3"/>
      <c r="B270" s="3"/>
      <c r="C270" s="5"/>
      <c r="D270" s="5"/>
      <c r="E270" s="52" t="s">
        <v>297</v>
      </c>
      <c r="F270" s="52" t="s">
        <v>240</v>
      </c>
      <c r="G270" s="52"/>
      <c r="H270" s="52" t="s">
        <v>297</v>
      </c>
      <c r="I270" s="52" t="s">
        <v>240</v>
      </c>
      <c r="J270" s="5"/>
      <c r="K270" s="5"/>
    </row>
    <row r="271" spans="1:11" ht="12.75">
      <c r="A271" s="3"/>
      <c r="B271" s="3"/>
      <c r="C271" s="5"/>
      <c r="D271" s="5"/>
      <c r="E271" s="51" t="s">
        <v>2</v>
      </c>
      <c r="F271" s="51" t="s">
        <v>2</v>
      </c>
      <c r="G271" s="51"/>
      <c r="H271" s="51" t="s">
        <v>2</v>
      </c>
      <c r="I271" s="51" t="s">
        <v>2</v>
      </c>
      <c r="J271" s="5"/>
      <c r="K271" s="5"/>
    </row>
    <row r="272" spans="1:11" ht="12.75">
      <c r="A272" s="3"/>
      <c r="B272" s="3"/>
      <c r="C272" s="5"/>
      <c r="D272" s="5"/>
      <c r="E272" s="4"/>
      <c r="F272" s="4"/>
      <c r="G272" s="5"/>
      <c r="H272" s="5"/>
      <c r="I272" s="5"/>
      <c r="J272" s="5"/>
      <c r="K272" s="5"/>
    </row>
    <row r="273" spans="1:11" ht="12.75">
      <c r="A273" s="3"/>
      <c r="B273" s="3" t="s">
        <v>129</v>
      </c>
      <c r="E273" s="21"/>
      <c r="F273" s="28"/>
      <c r="J273" s="5"/>
      <c r="K273" s="5"/>
    </row>
    <row r="274" spans="1:11" ht="12.75">
      <c r="A274" s="3"/>
      <c r="B274" s="3"/>
      <c r="E274" s="21"/>
      <c r="F274" s="28"/>
      <c r="J274" s="5"/>
      <c r="K274" s="5"/>
    </row>
    <row r="275" spans="1:11" ht="12.75">
      <c r="A275" s="3"/>
      <c r="B275" s="3" t="s">
        <v>69</v>
      </c>
      <c r="E275" s="43">
        <v>1745</v>
      </c>
      <c r="F275" s="43">
        <v>3425</v>
      </c>
      <c r="G275" s="17"/>
      <c r="H275" s="43">
        <v>6891</v>
      </c>
      <c r="I275" s="43">
        <v>6030</v>
      </c>
      <c r="J275" s="5"/>
      <c r="K275" s="5"/>
    </row>
    <row r="276" spans="1:9" ht="12" customHeight="1">
      <c r="A276" s="25"/>
      <c r="E276" s="17"/>
      <c r="F276" s="35"/>
      <c r="G276" s="17"/>
      <c r="H276" s="17"/>
      <c r="I276" s="35"/>
    </row>
    <row r="277" spans="1:9" ht="12" customHeight="1">
      <c r="A277" s="25"/>
      <c r="B277" s="2" t="s">
        <v>128</v>
      </c>
      <c r="E277" s="17">
        <v>313045</v>
      </c>
      <c r="F277" s="17">
        <v>313925</v>
      </c>
      <c r="G277" s="17"/>
      <c r="H277" s="17">
        <v>313400</v>
      </c>
      <c r="I277" s="17">
        <v>313926</v>
      </c>
    </row>
    <row r="278" spans="1:9" ht="12" customHeight="1">
      <c r="A278" s="25"/>
      <c r="F278" s="4"/>
      <c r="I278" s="4"/>
    </row>
    <row r="279" spans="1:9" ht="12" customHeight="1" thickBot="1">
      <c r="A279" s="25"/>
      <c r="B279" s="2" t="s">
        <v>176</v>
      </c>
      <c r="E279" s="74">
        <v>0.56</v>
      </c>
      <c r="F279" s="74">
        <v>1.09</v>
      </c>
      <c r="G279" s="17"/>
      <c r="H279" s="74">
        <v>2.2</v>
      </c>
      <c r="I279" s="74">
        <v>1.92</v>
      </c>
    </row>
    <row r="280" spans="1:9" ht="12" customHeight="1" thickTop="1">
      <c r="A280" s="8"/>
      <c r="E280" s="17"/>
      <c r="F280" s="17"/>
      <c r="G280" s="17"/>
      <c r="H280" s="17"/>
      <c r="I280" s="17"/>
    </row>
    <row r="281" spans="1:9" ht="12" customHeight="1">
      <c r="A281" s="25"/>
      <c r="E281" s="17"/>
      <c r="F281" s="35"/>
      <c r="G281" s="17"/>
      <c r="H281" s="17"/>
      <c r="I281" s="35"/>
    </row>
    <row r="282" spans="1:9" ht="12" customHeight="1">
      <c r="A282" s="25"/>
      <c r="B282" s="3" t="s">
        <v>19</v>
      </c>
      <c r="D282" s="10"/>
      <c r="E282" s="39"/>
      <c r="F282" s="39"/>
      <c r="G282" s="30"/>
      <c r="H282" s="39"/>
      <c r="I282" s="39"/>
    </row>
    <row r="283" spans="1:9" ht="12" customHeight="1">
      <c r="A283" s="25"/>
      <c r="E283" s="17"/>
      <c r="F283" s="17"/>
      <c r="G283" s="17"/>
      <c r="H283" s="17"/>
      <c r="I283" s="17"/>
    </row>
    <row r="284" spans="1:2" ht="12" customHeight="1">
      <c r="A284" s="25"/>
      <c r="B284" s="81" t="s">
        <v>244</v>
      </c>
    </row>
    <row r="285" spans="1:2" ht="12" customHeight="1">
      <c r="A285" s="25"/>
      <c r="B285" s="81" t="s">
        <v>246</v>
      </c>
    </row>
    <row r="286" spans="1:2" ht="12" customHeight="1">
      <c r="A286" s="25"/>
      <c r="B286" s="81" t="s">
        <v>245</v>
      </c>
    </row>
    <row r="287" spans="1:2" ht="12" customHeight="1">
      <c r="A287" s="25"/>
      <c r="B287" s="54"/>
    </row>
    <row r="288" spans="1:2" ht="12" customHeight="1">
      <c r="A288" s="25"/>
      <c r="B288" s="54"/>
    </row>
    <row r="289" ht="12" customHeight="1">
      <c r="A289" s="25"/>
    </row>
    <row r="290" ht="12" customHeight="1">
      <c r="A290" s="25"/>
    </row>
    <row r="291" ht="12" customHeight="1">
      <c r="A291" s="8" t="s">
        <v>15</v>
      </c>
    </row>
    <row r="292" ht="12" customHeight="1">
      <c r="A292" s="25"/>
    </row>
    <row r="293" ht="12" customHeight="1">
      <c r="A293" s="25"/>
    </row>
    <row r="294" ht="12" customHeight="1">
      <c r="A294" s="25"/>
    </row>
    <row r="295" ht="12" customHeight="1">
      <c r="A295" s="25"/>
    </row>
    <row r="296" ht="12" customHeight="1">
      <c r="A296" s="25"/>
    </row>
    <row r="297" ht="12" customHeight="1">
      <c r="A297" s="25" t="s">
        <v>25</v>
      </c>
    </row>
    <row r="298" ht="12" customHeight="1">
      <c r="A298" s="8" t="s">
        <v>26</v>
      </c>
    </row>
    <row r="299" ht="12" customHeight="1">
      <c r="A299" s="8" t="s">
        <v>27</v>
      </c>
    </row>
    <row r="300" ht="12" customHeight="1">
      <c r="A300" s="25"/>
    </row>
    <row r="301" ht="12" customHeight="1">
      <c r="A301" s="83" t="s">
        <v>350</v>
      </c>
    </row>
    <row r="302" ht="12" customHeight="1"/>
    <row r="303" ht="12" customHeight="1"/>
    <row r="304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573" ht="12" customHeight="1"/>
    <row r="575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</sheetData>
  <mergeCells count="5">
    <mergeCell ref="H269:I269"/>
    <mergeCell ref="E269:F269"/>
    <mergeCell ref="A1:I1"/>
    <mergeCell ref="A2:I2"/>
    <mergeCell ref="A3:I3"/>
  </mergeCells>
  <printOptions/>
  <pageMargins left="0.75" right="0.34" top="0.83" bottom="0.65" header="0.5" footer="0.5"/>
  <pageSetup horizontalDpi="300" verticalDpi="300" orientation="portrait" paperSize="9" scale="75" r:id="rId1"/>
  <rowBreaks count="3" manualBreakCount="3">
    <brk id="78" max="8" man="1"/>
    <brk id="149" max="8" man="1"/>
    <brk id="224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2004-02-25T07:21:02Z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